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480" windowWidth="19440" windowHeight="10560" tabRatio="608" firstSheet="1" activeTab="1"/>
  </bookViews>
  <sheets>
    <sheet name="2014 Detalhada" sheetId="2" state="hidden" r:id="rId1"/>
    <sheet name="Receita PPA 2018 A 2025" sheetId="14" r:id="rId2"/>
    <sheet name="RCL PPA" sheetId="10" r:id="rId3"/>
    <sheet name="Plan1" sheetId="17" r:id="rId4"/>
  </sheets>
  <externalReferences>
    <externalReference r:id="rId5"/>
  </externalReferences>
  <definedNames>
    <definedName name="_xlnm.Print_Area" localSheetId="0">'2014 Detalhada'!$A$1:$P$823</definedName>
    <definedName name="_xlnm.Print_Area" localSheetId="1">'Receita PPA 2018 A 2025'!$A$1:$K$1366</definedName>
    <definedName name="Excel_BuiltIn_Print_Titles_1">#REF!</definedName>
    <definedName name="Excel_BuiltIn_Print_Titles_1_1_1">"$#REF!.$A$1:$B$65112;$#REF!.$A$1:$HC$2"</definedName>
    <definedName name="Excel_BuiltIn_Print_Titles_2_1">#REF!</definedName>
    <definedName name="Excel_BuiltIn_Print_Titles_2_1_1">#REF!</definedName>
    <definedName name="Excel_BuiltIn_Print_Titles_2_1_1_1">#REF!</definedName>
    <definedName name="_xlnm.Print_Titles" localSheetId="0">'2014 Detalhada'!$A:$C,'2014 Detalhada'!$1:$2</definedName>
    <definedName name="_xlnm.Print_Titles" localSheetId="1">'Receita PPA 2018 A 2025'!$1:$1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7" l="1"/>
  <c r="E17" i="17"/>
  <c r="F17" i="17"/>
  <c r="C17" i="17"/>
  <c r="D16" i="17"/>
  <c r="E16" i="17"/>
  <c r="F16" i="17"/>
  <c r="C16" i="17"/>
  <c r="D11" i="17"/>
  <c r="D10" i="17" s="1"/>
  <c r="E11" i="17"/>
  <c r="E10" i="17" s="1"/>
  <c r="F11" i="17"/>
  <c r="F10" i="17" s="1"/>
  <c r="D12" i="17"/>
  <c r="E12" i="17"/>
  <c r="F12" i="17"/>
  <c r="D13" i="17"/>
  <c r="E13" i="17"/>
  <c r="F13" i="17"/>
  <c r="D14" i="17"/>
  <c r="E14" i="17"/>
  <c r="F14" i="17"/>
  <c r="D15" i="17"/>
  <c r="E15" i="17"/>
  <c r="F15" i="17"/>
  <c r="C12" i="17"/>
  <c r="C13" i="17"/>
  <c r="C14" i="17"/>
  <c r="C15" i="17"/>
  <c r="C11" i="17"/>
  <c r="C10" i="17" s="1"/>
  <c r="D5" i="17"/>
  <c r="E5" i="17"/>
  <c r="F5" i="17"/>
  <c r="D6" i="17"/>
  <c r="E6" i="17"/>
  <c r="F6" i="17"/>
  <c r="D7" i="17"/>
  <c r="E7" i="17"/>
  <c r="F7" i="17"/>
  <c r="D8" i="17"/>
  <c r="E8" i="17"/>
  <c r="F8" i="17"/>
  <c r="C6" i="17"/>
  <c r="C7" i="17"/>
  <c r="C8" i="17"/>
  <c r="D4" i="17"/>
  <c r="E4" i="17"/>
  <c r="F4" i="17"/>
  <c r="C5" i="17"/>
  <c r="C4" i="17"/>
  <c r="K139" i="14" l="1"/>
  <c r="J139" i="14"/>
  <c r="I139" i="14"/>
  <c r="H139" i="14"/>
  <c r="G139" i="14"/>
  <c r="H990" i="14" l="1"/>
  <c r="H9" i="14"/>
  <c r="I9" i="14"/>
  <c r="J9" i="14"/>
  <c r="K9" i="14"/>
  <c r="H17" i="14"/>
  <c r="I17" i="14"/>
  <c r="J17" i="14"/>
  <c r="K17" i="14"/>
  <c r="H27" i="14"/>
  <c r="I27" i="14"/>
  <c r="J27" i="14"/>
  <c r="K27" i="14"/>
  <c r="K153" i="14"/>
  <c r="J153" i="14"/>
  <c r="I153" i="14"/>
  <c r="H153" i="14"/>
  <c r="F390" i="14" l="1"/>
  <c r="F471" i="14"/>
  <c r="F481" i="14"/>
  <c r="H574" i="14"/>
  <c r="I574" i="14"/>
  <c r="J574" i="14"/>
  <c r="K574" i="14"/>
  <c r="I30" i="10" l="1"/>
  <c r="H30" i="10"/>
  <c r="I29" i="10"/>
  <c r="H29" i="10"/>
  <c r="B7" i="10"/>
  <c r="C7" i="10"/>
  <c r="J609" i="14"/>
  <c r="K609" i="14"/>
  <c r="J603" i="14"/>
  <c r="K603" i="14"/>
  <c r="J597" i="14"/>
  <c r="K597" i="14"/>
  <c r="J460" i="14"/>
  <c r="K460" i="14"/>
  <c r="J444" i="14"/>
  <c r="K444" i="14"/>
  <c r="J450" i="14"/>
  <c r="K450" i="14"/>
  <c r="J455" i="14"/>
  <c r="K455" i="14"/>
  <c r="J321" i="14"/>
  <c r="K271" i="14" l="1"/>
  <c r="J271" i="14"/>
  <c r="J111" i="14"/>
  <c r="K111" i="14" s="1"/>
  <c r="J115" i="14"/>
  <c r="K115" i="14" s="1"/>
  <c r="J85" i="14"/>
  <c r="K85" i="14"/>
  <c r="J81" i="14"/>
  <c r="K81" i="14"/>
  <c r="K77" i="14"/>
  <c r="J77" i="14"/>
  <c r="I77" i="14"/>
  <c r="H77" i="14"/>
  <c r="G77" i="14"/>
  <c r="I73" i="14"/>
  <c r="J73" i="14"/>
  <c r="K73" i="14"/>
  <c r="J55" i="14"/>
  <c r="K55" i="14"/>
  <c r="K70" i="14"/>
  <c r="J70" i="14"/>
  <c r="K69" i="14"/>
  <c r="J69" i="14"/>
  <c r="K68" i="14"/>
  <c r="J68" i="14"/>
  <c r="K66" i="14"/>
  <c r="J66" i="14"/>
  <c r="K65" i="14"/>
  <c r="J65" i="14"/>
  <c r="K64" i="14"/>
  <c r="J64" i="14"/>
  <c r="J50" i="14" l="1"/>
  <c r="K50" i="14"/>
  <c r="G46" i="14"/>
  <c r="H46" i="14"/>
  <c r="I46" i="14"/>
  <c r="J46" i="14"/>
  <c r="K46" i="14"/>
  <c r="J38" i="14"/>
  <c r="K38" i="14"/>
  <c r="J42" i="14"/>
  <c r="K42" i="14"/>
  <c r="J13" i="14"/>
  <c r="H31" i="10" s="1"/>
  <c r="K13" i="14"/>
  <c r="I31" i="10" s="1"/>
  <c r="J21" i="14"/>
  <c r="K21" i="14"/>
  <c r="J31" i="14"/>
  <c r="K31" i="14"/>
  <c r="F990" i="14" l="1"/>
  <c r="F940" i="14"/>
  <c r="F866" i="14"/>
  <c r="F862" i="14"/>
  <c r="F691" i="14"/>
  <c r="G735" i="14"/>
  <c r="H735" i="14"/>
  <c r="I735" i="14"/>
  <c r="J735" i="14"/>
  <c r="K735" i="14"/>
  <c r="F735" i="14"/>
  <c r="G574" i="14"/>
  <c r="F574" i="14"/>
  <c r="G499" i="14"/>
  <c r="G498" i="14" s="1"/>
  <c r="H499" i="14"/>
  <c r="H498" i="14" s="1"/>
  <c r="I499" i="14"/>
  <c r="I498" i="14" s="1"/>
  <c r="J499" i="14"/>
  <c r="J498" i="14" s="1"/>
  <c r="K499" i="14"/>
  <c r="K498" i="14" s="1"/>
  <c r="F499" i="14"/>
  <c r="F498" i="14" s="1"/>
  <c r="G426" i="14"/>
  <c r="H426" i="14"/>
  <c r="I426" i="14"/>
  <c r="J426" i="14"/>
  <c r="K426" i="14"/>
  <c r="F426" i="14"/>
  <c r="F312" i="14" l="1"/>
  <c r="F221" i="14"/>
  <c r="F223" i="14"/>
  <c r="F225" i="14"/>
  <c r="K1076" i="14"/>
  <c r="K1064" i="14"/>
  <c r="I26" i="10" s="1"/>
  <c r="K1063" i="14"/>
  <c r="K1062" i="14"/>
  <c r="K1061" i="14"/>
  <c r="K1060" i="14"/>
  <c r="K1059" i="14"/>
  <c r="K1058" i="14"/>
  <c r="K1049" i="14"/>
  <c r="K1048" i="14" s="1"/>
  <c r="K1047" i="14" s="1"/>
  <c r="K1046" i="14" s="1"/>
  <c r="K1045" i="14" s="1"/>
  <c r="K1041" i="14"/>
  <c r="K1040" i="14" s="1"/>
  <c r="K1039" i="14" s="1"/>
  <c r="K1038" i="14" s="1"/>
  <c r="K1037" i="14" s="1"/>
  <c r="K1032" i="14"/>
  <c r="K1031" i="14" s="1"/>
  <c r="K1030" i="14" s="1"/>
  <c r="K1029" i="14"/>
  <c r="K1024" i="14"/>
  <c r="K1023" i="14" s="1"/>
  <c r="K1022" i="14" s="1"/>
  <c r="K1017" i="14"/>
  <c r="K1016" i="14"/>
  <c r="K1015" i="14" s="1"/>
  <c r="K1008" i="14"/>
  <c r="K1007" i="14" s="1"/>
  <c r="K1006" i="14" s="1"/>
  <c r="K1005" i="14" s="1"/>
  <c r="K1004" i="14" s="1"/>
  <c r="K1002" i="14"/>
  <c r="K1001" i="14" s="1"/>
  <c r="K1000" i="14" s="1"/>
  <c r="K998" i="14"/>
  <c r="K997" i="14" s="1"/>
  <c r="K996" i="14" s="1"/>
  <c r="K990" i="14"/>
  <c r="K989" i="14" s="1"/>
  <c r="K940" i="14"/>
  <c r="K939" i="14" s="1"/>
  <c r="K938" i="14" s="1"/>
  <c r="K933" i="14"/>
  <c r="K932" i="14" s="1"/>
  <c r="K927" i="14"/>
  <c r="K926" i="14" s="1"/>
  <c r="K911" i="14"/>
  <c r="K910" i="14" s="1"/>
  <c r="K909" i="14" s="1"/>
  <c r="K904" i="14"/>
  <c r="K902" i="14"/>
  <c r="K900" i="14"/>
  <c r="K898" i="14"/>
  <c r="K893" i="14"/>
  <c r="K892" i="14" s="1"/>
  <c r="K890" i="14"/>
  <c r="K889" i="14" s="1"/>
  <c r="K887" i="14"/>
  <c r="K886" i="14" s="1"/>
  <c r="K884" i="14"/>
  <c r="K882" i="14"/>
  <c r="K876" i="14"/>
  <c r="K875" i="14" s="1"/>
  <c r="K874" i="14" s="1"/>
  <c r="K873" i="14" s="1"/>
  <c r="K872" i="14" s="1"/>
  <c r="K866" i="14"/>
  <c r="K865" i="14" s="1"/>
  <c r="K864" i="14" s="1"/>
  <c r="K861" i="14"/>
  <c r="K860" i="14" s="1"/>
  <c r="K859" i="14" s="1"/>
  <c r="K853" i="14"/>
  <c r="K852" i="14" s="1"/>
  <c r="K844" i="14"/>
  <c r="K841" i="14"/>
  <c r="I28" i="10" s="1"/>
  <c r="K836" i="14"/>
  <c r="K834" i="14"/>
  <c r="K830" i="14"/>
  <c r="K829" i="14" s="1"/>
  <c r="K817" i="14"/>
  <c r="K813" i="14" s="1"/>
  <c r="K809" i="14"/>
  <c r="K803" i="14" s="1"/>
  <c r="K783" i="14"/>
  <c r="K782" i="14" s="1"/>
  <c r="K781" i="14" s="1"/>
  <c r="K780" i="14" s="1"/>
  <c r="K778" i="14"/>
  <c r="K777" i="14" s="1"/>
  <c r="K776" i="14" s="1"/>
  <c r="K770" i="14"/>
  <c r="K764" i="14"/>
  <c r="K759" i="14"/>
  <c r="K716" i="14"/>
  <c r="K713" i="14" s="1"/>
  <c r="K706" i="14"/>
  <c r="K703" i="14" s="1"/>
  <c r="K691" i="14"/>
  <c r="K672" i="14"/>
  <c r="K669" i="14" s="1"/>
  <c r="K668" i="14" s="1"/>
  <c r="K666" i="14"/>
  <c r="K665" i="14" s="1"/>
  <c r="K664" i="14" s="1"/>
  <c r="K663" i="14" s="1"/>
  <c r="K659" i="14"/>
  <c r="K656" i="14" s="1"/>
  <c r="K655" i="14" s="1"/>
  <c r="K653" i="14"/>
  <c r="K652" i="14" s="1"/>
  <c r="K651" i="14" s="1"/>
  <c r="K649" i="14"/>
  <c r="K648" i="14" s="1"/>
  <c r="K647" i="14" s="1"/>
  <c r="K644" i="14"/>
  <c r="K639" i="14"/>
  <c r="K638" i="14" s="1"/>
  <c r="K637" i="14" s="1"/>
  <c r="K614" i="14"/>
  <c r="K608" i="14"/>
  <c r="K602" i="14"/>
  <c r="K596" i="14"/>
  <c r="K591" i="14"/>
  <c r="K590" i="14" s="1"/>
  <c r="K573" i="14"/>
  <c r="K572" i="14" s="1"/>
  <c r="K553" i="14"/>
  <c r="K552" i="14" s="1"/>
  <c r="K551" i="14" s="1"/>
  <c r="K544" i="14"/>
  <c r="K543" i="14" s="1"/>
  <c r="K537" i="14"/>
  <c r="K525" i="14"/>
  <c r="K524" i="14" s="1"/>
  <c r="K523" i="14" s="1"/>
  <c r="K520" i="14"/>
  <c r="K518" i="14"/>
  <c r="K512" i="14"/>
  <c r="K507" i="14"/>
  <c r="K496" i="14"/>
  <c r="K495" i="14" s="1"/>
  <c r="K466" i="14"/>
  <c r="K465" i="14" s="1"/>
  <c r="K459" i="14"/>
  <c r="K454" i="14"/>
  <c r="K449" i="14"/>
  <c r="K443" i="14"/>
  <c r="K438" i="14"/>
  <c r="K437" i="14" s="1"/>
  <c r="K431" i="14"/>
  <c r="K429" i="14"/>
  <c r="K420" i="14"/>
  <c r="K418" i="14"/>
  <c r="K417" i="14" s="1"/>
  <c r="K416" i="14" s="1"/>
  <c r="K415" i="14" s="1"/>
  <c r="K413" i="14"/>
  <c r="K412" i="14" s="1"/>
  <c r="K411" i="14" s="1"/>
  <c r="K410" i="14" s="1"/>
  <c r="K408" i="14"/>
  <c r="K407" i="14" s="1"/>
  <c r="K406" i="14" s="1"/>
  <c r="K403" i="14"/>
  <c r="K402" i="14" s="1"/>
  <c r="K401" i="14" s="1"/>
  <c r="K400" i="14" s="1"/>
  <c r="K390" i="14"/>
  <c r="K386" i="14"/>
  <c r="K384" i="14"/>
  <c r="K312" i="14"/>
  <c r="K289" i="14"/>
  <c r="K233" i="14"/>
  <c r="K218" i="14"/>
  <c r="K217" i="14" s="1"/>
  <c r="K216" i="14" s="1"/>
  <c r="K214" i="14"/>
  <c r="K212" i="14"/>
  <c r="K203" i="14"/>
  <c r="K202" i="14" s="1"/>
  <c r="K195" i="14"/>
  <c r="K194" i="14" s="1"/>
  <c r="K193" i="14"/>
  <c r="K192" i="14" s="1"/>
  <c r="K191" i="14" s="1"/>
  <c r="K189" i="14"/>
  <c r="K187" i="14"/>
  <c r="K185" i="14"/>
  <c r="K179" i="14"/>
  <c r="K178" i="14" s="1"/>
  <c r="K169" i="14"/>
  <c r="K168" i="14"/>
  <c r="K167" i="14" s="1"/>
  <c r="K166" i="14" s="1"/>
  <c r="K136" i="14"/>
  <c r="K98" i="14"/>
  <c r="K92" i="14"/>
  <c r="K59" i="14"/>
  <c r="J1076" i="14"/>
  <c r="J1064" i="14"/>
  <c r="H26" i="10" s="1"/>
  <c r="J1063" i="14"/>
  <c r="J1062" i="14"/>
  <c r="J1061" i="14"/>
  <c r="J1060" i="14"/>
  <c r="J1059" i="14"/>
  <c r="J1058" i="14"/>
  <c r="J1049" i="14"/>
  <c r="J1048" i="14" s="1"/>
  <c r="J1047" i="14" s="1"/>
  <c r="J1046" i="14" s="1"/>
  <c r="J1045" i="14" s="1"/>
  <c r="J1041" i="14"/>
  <c r="J1040" i="14" s="1"/>
  <c r="J1039" i="14" s="1"/>
  <c r="J1038" i="14" s="1"/>
  <c r="J1037" i="14" s="1"/>
  <c r="J1032" i="14"/>
  <c r="J1031" i="14" s="1"/>
  <c r="J1030" i="14" s="1"/>
  <c r="J1029" i="14"/>
  <c r="J1024" i="14"/>
  <c r="J1023" i="14" s="1"/>
  <c r="J1022" i="14" s="1"/>
  <c r="J1017" i="14"/>
  <c r="J1016" i="14"/>
  <c r="J1015" i="14" s="1"/>
  <c r="J1008" i="14"/>
  <c r="J1007" i="14" s="1"/>
  <c r="J1006" i="14" s="1"/>
  <c r="J1005" i="14" s="1"/>
  <c r="J1004" i="14" s="1"/>
  <c r="J1002" i="14"/>
  <c r="J1001" i="14" s="1"/>
  <c r="J1000" i="14" s="1"/>
  <c r="J998" i="14"/>
  <c r="J997" i="14" s="1"/>
  <c r="J996" i="14" s="1"/>
  <c r="J990" i="14"/>
  <c r="J989" i="14" s="1"/>
  <c r="J940" i="14"/>
  <c r="J939" i="14" s="1"/>
  <c r="J938" i="14" s="1"/>
  <c r="J933" i="14"/>
  <c r="J932" i="14" s="1"/>
  <c r="J927" i="14"/>
  <c r="J926" i="14" s="1"/>
  <c r="J911" i="14"/>
  <c r="J910" i="14" s="1"/>
  <c r="J909" i="14" s="1"/>
  <c r="J904" i="14"/>
  <c r="J902" i="14"/>
  <c r="J900" i="14"/>
  <c r="J898" i="14"/>
  <c r="J893" i="14"/>
  <c r="J892" i="14" s="1"/>
  <c r="J890" i="14"/>
  <c r="J889" i="14" s="1"/>
  <c r="J887" i="14"/>
  <c r="J886" i="14" s="1"/>
  <c r="J884" i="14"/>
  <c r="J882" i="14"/>
  <c r="J876" i="14"/>
  <c r="J875" i="14" s="1"/>
  <c r="J874" i="14" s="1"/>
  <c r="J873" i="14" s="1"/>
  <c r="J872" i="14" s="1"/>
  <c r="J866" i="14"/>
  <c r="J865" i="14" s="1"/>
  <c r="J864" i="14" s="1"/>
  <c r="J861" i="14"/>
  <c r="J860" i="14" s="1"/>
  <c r="J859" i="14" s="1"/>
  <c r="J853" i="14"/>
  <c r="J852" i="14" s="1"/>
  <c r="J844" i="14"/>
  <c r="J841" i="14"/>
  <c r="H28" i="10" s="1"/>
  <c r="J836" i="14"/>
  <c r="J834" i="14"/>
  <c r="J830" i="14"/>
  <c r="J829" i="14" s="1"/>
  <c r="J817" i="14"/>
  <c r="J813" i="14" s="1"/>
  <c r="J809" i="14"/>
  <c r="J803" i="14" s="1"/>
  <c r="J783" i="14"/>
  <c r="J782" i="14" s="1"/>
  <c r="J781" i="14" s="1"/>
  <c r="J780" i="14" s="1"/>
  <c r="J778" i="14"/>
  <c r="J777" i="14" s="1"/>
  <c r="J776" i="14" s="1"/>
  <c r="J770" i="14"/>
  <c r="J764" i="14"/>
  <c r="J759" i="14"/>
  <c r="J716" i="14"/>
  <c r="J713" i="14" s="1"/>
  <c r="J706" i="14"/>
  <c r="J703" i="14" s="1"/>
  <c r="J691" i="14"/>
  <c r="J672" i="14"/>
  <c r="J669" i="14" s="1"/>
  <c r="J668" i="14" s="1"/>
  <c r="J666" i="14"/>
  <c r="J665" i="14" s="1"/>
  <c r="J664" i="14" s="1"/>
  <c r="J663" i="14" s="1"/>
  <c r="J659" i="14"/>
  <c r="J656" i="14" s="1"/>
  <c r="J655" i="14" s="1"/>
  <c r="J653" i="14"/>
  <c r="J652" i="14" s="1"/>
  <c r="J651" i="14" s="1"/>
  <c r="J649" i="14"/>
  <c r="J648" i="14" s="1"/>
  <c r="J647" i="14" s="1"/>
  <c r="J644" i="14"/>
  <c r="J639" i="14"/>
  <c r="J638" i="14" s="1"/>
  <c r="J637" i="14" s="1"/>
  <c r="J614" i="14"/>
  <c r="J608" i="14"/>
  <c r="J602" i="14"/>
  <c r="J596" i="14"/>
  <c r="J591" i="14"/>
  <c r="J590" i="14" s="1"/>
  <c r="J573" i="14"/>
  <c r="J572" i="14" s="1"/>
  <c r="J553" i="14"/>
  <c r="J552" i="14" s="1"/>
  <c r="J551" i="14" s="1"/>
  <c r="J544" i="14"/>
  <c r="J543" i="14" s="1"/>
  <c r="J537" i="14"/>
  <c r="J525" i="14"/>
  <c r="J524" i="14" s="1"/>
  <c r="J523" i="14" s="1"/>
  <c r="J520" i="14"/>
  <c r="J518" i="14"/>
  <c r="J512" i="14"/>
  <c r="J507" i="14"/>
  <c r="J496" i="14"/>
  <c r="J495" i="14" s="1"/>
  <c r="J466" i="14"/>
  <c r="J465" i="14" s="1"/>
  <c r="J459" i="14"/>
  <c r="J454" i="14"/>
  <c r="J449" i="14"/>
  <c r="J443" i="14"/>
  <c r="J438" i="14"/>
  <c r="J437" i="14" s="1"/>
  <c r="J431" i="14"/>
  <c r="J429" i="14"/>
  <c r="J420" i="14"/>
  <c r="J418" i="14"/>
  <c r="J417" i="14" s="1"/>
  <c r="J416" i="14" s="1"/>
  <c r="J415" i="14" s="1"/>
  <c r="J413" i="14"/>
  <c r="J412" i="14" s="1"/>
  <c r="J411" i="14" s="1"/>
  <c r="J410" i="14" s="1"/>
  <c r="J408" i="14"/>
  <c r="J407" i="14" s="1"/>
  <c r="J406" i="14" s="1"/>
  <c r="J403" i="14"/>
  <c r="J402" i="14" s="1"/>
  <c r="J401" i="14" s="1"/>
  <c r="J400" i="14" s="1"/>
  <c r="J390" i="14"/>
  <c r="J386" i="14"/>
  <c r="J384" i="14"/>
  <c r="J312" i="14"/>
  <c r="J289" i="14"/>
  <c r="J233" i="14"/>
  <c r="J218" i="14"/>
  <c r="J217" i="14" s="1"/>
  <c r="J214" i="14"/>
  <c r="J212" i="14"/>
  <c r="J203" i="14"/>
  <c r="J202" i="14" s="1"/>
  <c r="J195" i="14"/>
  <c r="J194" i="14" s="1"/>
  <c r="J193" i="14"/>
  <c r="J192" i="14" s="1"/>
  <c r="J191" i="14" s="1"/>
  <c r="J189" i="14"/>
  <c r="J187" i="14"/>
  <c r="J185" i="14"/>
  <c r="J179" i="14"/>
  <c r="J178" i="14" s="1"/>
  <c r="J169" i="14"/>
  <c r="J168" i="14"/>
  <c r="J167" i="14" s="1"/>
  <c r="J166" i="14" s="1"/>
  <c r="J136" i="14"/>
  <c r="J98" i="14"/>
  <c r="J92" i="14"/>
  <c r="J59" i="14"/>
  <c r="K389" i="14" l="1"/>
  <c r="I27" i="10"/>
  <c r="J389" i="14"/>
  <c r="H27" i="10"/>
  <c r="J881" i="14"/>
  <c r="J880" i="14" s="1"/>
  <c r="J871" i="14" s="1"/>
  <c r="H13" i="10" s="1"/>
  <c r="K995" i="14"/>
  <c r="K988" i="14" s="1"/>
  <c r="J216" i="14"/>
  <c r="K833" i="14"/>
  <c r="K832" i="14" s="1"/>
  <c r="J840" i="14"/>
  <c r="J839" i="14" s="1"/>
  <c r="J838" i="14" s="1"/>
  <c r="K925" i="14"/>
  <c r="K923" i="14" s="1"/>
  <c r="K922" i="14" s="1"/>
  <c r="K921" i="14" s="1"/>
  <c r="K442" i="14"/>
  <c r="J26" i="14"/>
  <c r="J25" i="14" s="1"/>
  <c r="J833" i="14"/>
  <c r="J832" i="14" s="1"/>
  <c r="J1028" i="14"/>
  <c r="J1014" i="14" s="1"/>
  <c r="J1013" i="14" s="1"/>
  <c r="J1012" i="14" s="1"/>
  <c r="H17" i="10" s="1"/>
  <c r="K211" i="14"/>
  <c r="K210" i="14" s="1"/>
  <c r="K209" i="14" s="1"/>
  <c r="K383" i="14"/>
  <c r="J442" i="14"/>
  <c r="K425" i="14"/>
  <c r="K424" i="14" s="1"/>
  <c r="K423" i="14" s="1"/>
  <c r="K405" i="14" s="1"/>
  <c r="I8" i="10" s="1"/>
  <c r="K881" i="14"/>
  <c r="K880" i="14" s="1"/>
  <c r="K871" i="14" s="1"/>
  <c r="I13" i="10" s="1"/>
  <c r="K1057" i="14"/>
  <c r="J858" i="14"/>
  <c r="J857" i="14" s="1"/>
  <c r="H12" i="10" s="1"/>
  <c r="J231" i="14"/>
  <c r="J177" i="14"/>
  <c r="J176" i="14" s="1"/>
  <c r="J165" i="14" s="1"/>
  <c r="J164" i="14" s="1"/>
  <c r="H5" i="10" s="1"/>
  <c r="K231" i="14"/>
  <c r="K897" i="14"/>
  <c r="K896" i="14" s="1"/>
  <c r="K895" i="14" s="1"/>
  <c r="I14" i="10" s="1"/>
  <c r="K1028" i="14"/>
  <c r="K1014" i="14" s="1"/>
  <c r="K1013" i="14" s="1"/>
  <c r="K1012" i="14" s="1"/>
  <c r="I17" i="10" s="1"/>
  <c r="J897" i="14"/>
  <c r="J896" i="14" s="1"/>
  <c r="J895" i="14" s="1"/>
  <c r="H14" i="10" s="1"/>
  <c r="J925" i="14"/>
  <c r="J908" i="14" s="1"/>
  <c r="J907" i="14" s="1"/>
  <c r="J1057" i="14"/>
  <c r="K840" i="14"/>
  <c r="K839" i="14" s="1"/>
  <c r="K838" i="14" s="1"/>
  <c r="J383" i="14"/>
  <c r="J425" i="14"/>
  <c r="J424" i="14" s="1"/>
  <c r="J423" i="14" s="1"/>
  <c r="J405" i="14" s="1"/>
  <c r="H8" i="10" s="1"/>
  <c r="K8" i="14"/>
  <c r="K7" i="14" s="1"/>
  <c r="K26" i="14"/>
  <c r="K25" i="14" s="1"/>
  <c r="J211" i="14"/>
  <c r="J210" i="14" s="1"/>
  <c r="K177" i="14"/>
  <c r="K176" i="14" s="1"/>
  <c r="K165" i="14" s="1"/>
  <c r="K164" i="14" s="1"/>
  <c r="I5" i="10" s="1"/>
  <c r="J72" i="14"/>
  <c r="J71" i="14" s="1"/>
  <c r="K72" i="14"/>
  <c r="K71" i="14" s="1"/>
  <c r="J8" i="14"/>
  <c r="J7" i="14" s="1"/>
  <c r="K858" i="14"/>
  <c r="K857" i="14" s="1"/>
  <c r="I12" i="10" s="1"/>
  <c r="K658" i="14"/>
  <c r="K657" i="14" s="1"/>
  <c r="K595" i="14"/>
  <c r="J995" i="14"/>
  <c r="J988" i="14" s="1"/>
  <c r="J595" i="14"/>
  <c r="J658" i="14"/>
  <c r="J657" i="14" s="1"/>
  <c r="K1365" i="14" l="1"/>
  <c r="I18" i="10" s="1"/>
  <c r="I19" i="10"/>
  <c r="I25" i="10" s="1"/>
  <c r="J1365" i="14"/>
  <c r="H18" i="10" s="1"/>
  <c r="H19" i="10"/>
  <c r="H25" i="10" s="1"/>
  <c r="I24" i="10"/>
  <c r="H24" i="10"/>
  <c r="K828" i="14"/>
  <c r="K827" i="14" s="1"/>
  <c r="K908" i="14"/>
  <c r="K907" i="14" s="1"/>
  <c r="K906" i="14" s="1"/>
  <c r="J6" i="14"/>
  <c r="J5" i="14" s="1"/>
  <c r="J828" i="14"/>
  <c r="J827" i="14" s="1"/>
  <c r="J209" i="14"/>
  <c r="J230" i="14"/>
  <c r="J229" i="14" s="1"/>
  <c r="J228" i="14" s="1"/>
  <c r="J227" i="14" s="1"/>
  <c r="K230" i="14"/>
  <c r="K229" i="14" s="1"/>
  <c r="K228" i="14" s="1"/>
  <c r="K227" i="14" s="1"/>
  <c r="K208" i="14" s="1"/>
  <c r="I6" i="10" s="1"/>
  <c r="K6" i="14"/>
  <c r="K5" i="14" s="1"/>
  <c r="J923" i="14"/>
  <c r="J922" i="14" s="1"/>
  <c r="J921" i="14" s="1"/>
  <c r="J906" i="14"/>
  <c r="H103" i="14"/>
  <c r="G153" i="14"/>
  <c r="G597" i="14"/>
  <c r="H597" i="14"/>
  <c r="I597" i="14"/>
  <c r="G603" i="14"/>
  <c r="H603" i="14"/>
  <c r="I603" i="14"/>
  <c r="G609" i="14"/>
  <c r="H609" i="14"/>
  <c r="I609" i="14"/>
  <c r="K856" i="14" l="1"/>
  <c r="I15" i="10"/>
  <c r="I11" i="10" s="1"/>
  <c r="J856" i="14"/>
  <c r="H15" i="10"/>
  <c r="H11" i="10" s="1"/>
  <c r="J208" i="14"/>
  <c r="H6" i="10" s="1"/>
  <c r="G460" i="14"/>
  <c r="H460" i="14"/>
  <c r="I460" i="14"/>
  <c r="G444" i="14"/>
  <c r="H444" i="14"/>
  <c r="I444" i="14"/>
  <c r="G38" i="14"/>
  <c r="H38" i="14"/>
  <c r="I38" i="14"/>
  <c r="G42" i="14"/>
  <c r="H42" i="14"/>
  <c r="I42" i="14"/>
  <c r="G50" i="14"/>
  <c r="H50" i="14"/>
  <c r="I50" i="14"/>
  <c r="G55" i="14"/>
  <c r="H55" i="14"/>
  <c r="I55" i="14"/>
  <c r="G63" i="14"/>
  <c r="H63" i="14"/>
  <c r="I63" i="14"/>
  <c r="G67" i="14"/>
  <c r="H67" i="14"/>
  <c r="I67" i="14"/>
  <c r="G73" i="14"/>
  <c r="H73" i="14"/>
  <c r="G81" i="14"/>
  <c r="H81" i="14"/>
  <c r="I81" i="14"/>
  <c r="G85" i="14"/>
  <c r="H85" i="14"/>
  <c r="I85" i="14"/>
  <c r="G100" i="14" l="1"/>
  <c r="E844" i="14" l="1"/>
  <c r="G841" i="14"/>
  <c r="G387" i="14"/>
  <c r="G862" i="14" l="1"/>
  <c r="I312" i="14"/>
  <c r="I289" i="14"/>
  <c r="I271" i="14"/>
  <c r="I233" i="14"/>
  <c r="I231" i="14" l="1"/>
  <c r="C30" i="10"/>
  <c r="D30" i="10"/>
  <c r="E30" i="10"/>
  <c r="F30" i="10"/>
  <c r="G30" i="10"/>
  <c r="D29" i="10"/>
  <c r="E29" i="10"/>
  <c r="F29" i="10"/>
  <c r="G29" i="10"/>
  <c r="B30" i="10"/>
  <c r="I387" i="14"/>
  <c r="H387" i="14"/>
  <c r="H629" i="14"/>
  <c r="I629" i="14" s="1"/>
  <c r="H484" i="14"/>
  <c r="I484" i="14" s="1"/>
  <c r="H485" i="14"/>
  <c r="I485" i="14" s="1"/>
  <c r="H486" i="14"/>
  <c r="I486" i="14" s="1"/>
  <c r="H488" i="14"/>
  <c r="I488" i="14" s="1"/>
  <c r="H483" i="14"/>
  <c r="I483" i="14" s="1"/>
  <c r="I1076" i="14"/>
  <c r="K470" i="14" l="1"/>
  <c r="K469" i="14" s="1"/>
  <c r="J470" i="14"/>
  <c r="J469" i="14" s="1"/>
  <c r="K618" i="14"/>
  <c r="K617" i="14" s="1"/>
  <c r="K616" i="14" s="1"/>
  <c r="K594" i="14" s="1"/>
  <c r="K589" i="14" s="1"/>
  <c r="J618" i="14"/>
  <c r="J617" i="14" s="1"/>
  <c r="J616" i="14" s="1"/>
  <c r="J594" i="14" s="1"/>
  <c r="J589" i="14" s="1"/>
  <c r="G492" i="14"/>
  <c r="H492" i="14" s="1"/>
  <c r="I492" i="14" s="1"/>
  <c r="J492" i="14" s="1"/>
  <c r="G487" i="14"/>
  <c r="E28" i="10"/>
  <c r="G941" i="14"/>
  <c r="G940" i="14" s="1"/>
  <c r="J491" i="14" l="1"/>
  <c r="J490" i="14" s="1"/>
  <c r="J489" i="14" s="1"/>
  <c r="K492" i="14"/>
  <c r="K491" i="14" s="1"/>
  <c r="K490" i="14" s="1"/>
  <c r="K489" i="14" s="1"/>
  <c r="H487" i="14"/>
  <c r="G481" i="14"/>
  <c r="D866" i="14"/>
  <c r="G861" i="14"/>
  <c r="F861" i="14"/>
  <c r="F860" i="14" s="1"/>
  <c r="F859" i="14" s="1"/>
  <c r="G568" i="14"/>
  <c r="H568" i="14" s="1"/>
  <c r="H542" i="14"/>
  <c r="I542" i="14" s="1"/>
  <c r="J542" i="14" s="1"/>
  <c r="H540" i="14"/>
  <c r="I540" i="14" s="1"/>
  <c r="H751" i="14"/>
  <c r="I751" i="14" s="1"/>
  <c r="J751" i="14" s="1"/>
  <c r="K751" i="14" s="1"/>
  <c r="G752" i="14"/>
  <c r="H752" i="14" s="1"/>
  <c r="I752" i="14" s="1"/>
  <c r="J752" i="14" s="1"/>
  <c r="K752" i="14" s="1"/>
  <c r="G753" i="14"/>
  <c r="H753" i="14" s="1"/>
  <c r="I753" i="14" s="1"/>
  <c r="J753" i="14" s="1"/>
  <c r="K753" i="14" s="1"/>
  <c r="G754" i="14"/>
  <c r="H754" i="14" s="1"/>
  <c r="I754" i="14" s="1"/>
  <c r="J754" i="14" s="1"/>
  <c r="K754" i="14" s="1"/>
  <c r="G743" i="14"/>
  <c r="H743" i="14" s="1"/>
  <c r="I743" i="14" s="1"/>
  <c r="G745" i="14"/>
  <c r="H745" i="14" s="1"/>
  <c r="I745" i="14" s="1"/>
  <c r="G742" i="14"/>
  <c r="H742" i="14" s="1"/>
  <c r="I742" i="14" s="1"/>
  <c r="H726" i="14"/>
  <c r="I726" i="14" s="1"/>
  <c r="H698" i="14"/>
  <c r="I698" i="14" s="1"/>
  <c r="J698" i="14" s="1"/>
  <c r="K698" i="14" s="1"/>
  <c r="G697" i="14"/>
  <c r="H697" i="14" s="1"/>
  <c r="I697" i="14" s="1"/>
  <c r="J697" i="14" s="1"/>
  <c r="G690" i="14"/>
  <c r="H690" i="14" s="1"/>
  <c r="I690" i="14" s="1"/>
  <c r="I568" i="14" l="1"/>
  <c r="J568" i="14" s="1"/>
  <c r="K568" i="14" s="1"/>
  <c r="K560" i="14" s="1"/>
  <c r="K559" i="14" s="1"/>
  <c r="K558" i="14" s="1"/>
  <c r="H560" i="14"/>
  <c r="J535" i="14"/>
  <c r="K535" i="14"/>
  <c r="J560" i="14"/>
  <c r="J559" i="14" s="1"/>
  <c r="J558" i="14" s="1"/>
  <c r="J539" i="14"/>
  <c r="K539" i="14"/>
  <c r="J724" i="14"/>
  <c r="J723" i="14" s="1"/>
  <c r="K724" i="14"/>
  <c r="K723" i="14" s="1"/>
  <c r="K741" i="14"/>
  <c r="K740" i="14" s="1"/>
  <c r="K739" i="14" s="1"/>
  <c r="K738" i="14" s="1"/>
  <c r="K737" i="14" s="1"/>
  <c r="J741" i="14"/>
  <c r="J740" i="14" s="1"/>
  <c r="J739" i="14" s="1"/>
  <c r="J738" i="14" s="1"/>
  <c r="J737" i="14" s="1"/>
  <c r="J696" i="14"/>
  <c r="J693" i="14" s="1"/>
  <c r="K697" i="14"/>
  <c r="K696" i="14" s="1"/>
  <c r="K693" i="14" s="1"/>
  <c r="K542" i="14"/>
  <c r="K541" i="14" s="1"/>
  <c r="J541" i="14"/>
  <c r="I487" i="14"/>
  <c r="H481" i="14"/>
  <c r="G450" i="14"/>
  <c r="G449" i="14" s="1"/>
  <c r="H450" i="14"/>
  <c r="H449" i="14" s="1"/>
  <c r="I450" i="14"/>
  <c r="I449" i="14" s="1"/>
  <c r="G455" i="14"/>
  <c r="G454" i="14" s="1"/>
  <c r="H455" i="14"/>
  <c r="H454" i="14" s="1"/>
  <c r="I455" i="14"/>
  <c r="I454" i="14" s="1"/>
  <c r="H390" i="14"/>
  <c r="F27" i="10" s="1"/>
  <c r="I390" i="14"/>
  <c r="G27" i="10" s="1"/>
  <c r="G390" i="14"/>
  <c r="E27" i="10" s="1"/>
  <c r="H147" i="14"/>
  <c r="I147" i="14" s="1"/>
  <c r="J147" i="14" s="1"/>
  <c r="K147" i="14" s="1"/>
  <c r="H112" i="14"/>
  <c r="I112" i="14" s="1"/>
  <c r="J112" i="14" s="1"/>
  <c r="K112" i="14" s="1"/>
  <c r="J534" i="14" l="1"/>
  <c r="I481" i="14"/>
  <c r="K534" i="14"/>
  <c r="G31" i="14"/>
  <c r="H31" i="14"/>
  <c r="I31" i="14"/>
  <c r="G27" i="14"/>
  <c r="G21" i="14"/>
  <c r="H21" i="14"/>
  <c r="I21" i="14"/>
  <c r="G17" i="14"/>
  <c r="G13" i="14"/>
  <c r="H13" i="14"/>
  <c r="I13" i="14"/>
  <c r="G9" i="14"/>
  <c r="F1324" i="14"/>
  <c r="E1076" i="14"/>
  <c r="F1076" i="14"/>
  <c r="K481" i="14" l="1"/>
  <c r="K480" i="14" s="1"/>
  <c r="K479" i="14" s="1"/>
  <c r="J481" i="14"/>
  <c r="J480" i="14" s="1"/>
  <c r="J479" i="14" s="1"/>
  <c r="G31" i="10"/>
  <c r="F31" i="10"/>
  <c r="E31" i="10"/>
  <c r="F1063" i="14"/>
  <c r="F1062" i="14"/>
  <c r="F1061" i="14"/>
  <c r="F1059" i="14"/>
  <c r="F1058" i="14"/>
  <c r="F916" i="14"/>
  <c r="F915" i="14" s="1"/>
  <c r="F914" i="14" s="1"/>
  <c r="F923" i="14"/>
  <c r="F919" i="14"/>
  <c r="F918" i="14" s="1"/>
  <c r="G882" i="14"/>
  <c r="H882" i="14"/>
  <c r="I882" i="14"/>
  <c r="F884" i="14"/>
  <c r="F844" i="14"/>
  <c r="G770" i="14"/>
  <c r="H770" i="14"/>
  <c r="I770" i="14"/>
  <c r="F770" i="14"/>
  <c r="F741" i="14"/>
  <c r="G759" i="14"/>
  <c r="H759" i="14"/>
  <c r="I759" i="14"/>
  <c r="F759" i="14"/>
  <c r="G764" i="14"/>
  <c r="H764" i="14"/>
  <c r="I764" i="14"/>
  <c r="F764" i="14"/>
  <c r="F659" i="14"/>
  <c r="F658" i="14" s="1"/>
  <c r="F657" i="14" s="1"/>
  <c r="G639" i="14"/>
  <c r="H639" i="14"/>
  <c r="I639" i="14"/>
  <c r="F639" i="14"/>
  <c r="F618" i="14"/>
  <c r="F560" i="14"/>
  <c r="G420" i="14"/>
  <c r="H420" i="14"/>
  <c r="I420" i="14"/>
  <c r="F420" i="14"/>
  <c r="G408" i="14"/>
  <c r="G407" i="14" s="1"/>
  <c r="G406" i="14" s="1"/>
  <c r="H408" i="14"/>
  <c r="H407" i="14" s="1"/>
  <c r="H406" i="14" s="1"/>
  <c r="I408" i="14"/>
  <c r="I407" i="14" s="1"/>
  <c r="I406" i="14" s="1"/>
  <c r="F408" i="14"/>
  <c r="F407" i="14" s="1"/>
  <c r="F406" i="14" s="1"/>
  <c r="G312" i="14"/>
  <c r="H312" i="14"/>
  <c r="J468" i="14" l="1"/>
  <c r="J441" i="14" s="1"/>
  <c r="J436" i="14" s="1"/>
  <c r="J435" i="14" s="1"/>
  <c r="H9" i="10" s="1"/>
  <c r="K468" i="14"/>
  <c r="K441" i="14" s="1"/>
  <c r="K436" i="14" s="1"/>
  <c r="K435" i="14" s="1"/>
  <c r="I9" i="10" s="1"/>
  <c r="F289" i="14"/>
  <c r="G289" i="14"/>
  <c r="H289" i="14"/>
  <c r="E289" i="14"/>
  <c r="F271" i="14"/>
  <c r="H1347" i="14" l="1"/>
  <c r="G1347" i="14"/>
  <c r="F1347" i="14"/>
  <c r="E1347" i="14"/>
  <c r="D1347" i="14"/>
  <c r="H1324" i="14"/>
  <c r="G1324" i="14"/>
  <c r="E1324" i="14"/>
  <c r="D1324" i="14"/>
  <c r="H1200" i="14"/>
  <c r="G1200" i="14"/>
  <c r="F1200" i="14"/>
  <c r="E1200" i="14"/>
  <c r="D1200" i="14"/>
  <c r="H1076" i="14"/>
  <c r="G1076" i="14"/>
  <c r="D1076" i="14"/>
  <c r="I1064" i="14"/>
  <c r="G26" i="10" s="1"/>
  <c r="H1064" i="14"/>
  <c r="F26" i="10" s="1"/>
  <c r="G1064" i="14"/>
  <c r="E26" i="10" s="1"/>
  <c r="F1064" i="14"/>
  <c r="D26" i="10" s="1"/>
  <c r="E1064" i="14"/>
  <c r="C26" i="10" s="1"/>
  <c r="D1064" i="14"/>
  <c r="B26" i="10" s="1"/>
  <c r="I1063" i="14"/>
  <c r="H1063" i="14"/>
  <c r="G1063" i="14"/>
  <c r="E1063" i="14"/>
  <c r="D1063" i="14"/>
  <c r="I1062" i="14"/>
  <c r="H1062" i="14"/>
  <c r="G1062" i="14"/>
  <c r="E1062" i="14"/>
  <c r="D1062" i="14"/>
  <c r="I1061" i="14"/>
  <c r="H1061" i="14"/>
  <c r="G1061" i="14"/>
  <c r="E1061" i="14"/>
  <c r="D1061" i="14"/>
  <c r="I1060" i="14"/>
  <c r="H1060" i="14"/>
  <c r="G1060" i="14"/>
  <c r="F1060" i="14"/>
  <c r="E1060" i="14"/>
  <c r="D1060" i="14"/>
  <c r="I1059" i="14"/>
  <c r="H1059" i="14"/>
  <c r="G1059" i="14"/>
  <c r="E1059" i="14"/>
  <c r="D1059" i="14"/>
  <c r="I1058" i="14"/>
  <c r="H1058" i="14"/>
  <c r="G1058" i="14"/>
  <c r="E1058" i="14"/>
  <c r="D1058" i="14"/>
  <c r="D1053" i="14"/>
  <c r="D1052" i="14" s="1"/>
  <c r="D1029" i="14" s="1"/>
  <c r="D1028" i="14" s="1"/>
  <c r="I1049" i="14"/>
  <c r="I1048" i="14" s="1"/>
  <c r="I1047" i="14" s="1"/>
  <c r="I1046" i="14" s="1"/>
  <c r="I1045" i="14" s="1"/>
  <c r="H1049" i="14"/>
  <c r="H1048" i="14" s="1"/>
  <c r="H1047" i="14" s="1"/>
  <c r="H1046" i="14" s="1"/>
  <c r="H1045" i="14" s="1"/>
  <c r="G1049" i="14"/>
  <c r="G1048" i="14" s="1"/>
  <c r="G1047" i="14" s="1"/>
  <c r="G1046" i="14" s="1"/>
  <c r="G1045" i="14" s="1"/>
  <c r="F1049" i="14"/>
  <c r="F1048" i="14" s="1"/>
  <c r="F1047" i="14" s="1"/>
  <c r="F1046" i="14" s="1"/>
  <c r="F1045" i="14" s="1"/>
  <c r="E1049" i="14"/>
  <c r="E1048" i="14" s="1"/>
  <c r="E1047" i="14" s="1"/>
  <c r="E1046" i="14" s="1"/>
  <c r="E1045" i="14" s="1"/>
  <c r="I1041" i="14"/>
  <c r="I1040" i="14" s="1"/>
  <c r="I1039" i="14" s="1"/>
  <c r="I1038" i="14" s="1"/>
  <c r="I1037" i="14" s="1"/>
  <c r="H1041" i="14"/>
  <c r="G1041" i="14"/>
  <c r="F1041" i="14"/>
  <c r="F1040" i="14" s="1"/>
  <c r="F1039" i="14" s="1"/>
  <c r="F1038" i="14" s="1"/>
  <c r="F1037" i="14" s="1"/>
  <c r="E1041" i="14"/>
  <c r="E1040" i="14" s="1"/>
  <c r="E1039" i="14" s="1"/>
  <c r="E1038" i="14" s="1"/>
  <c r="E1037" i="14" s="1"/>
  <c r="H1040" i="14"/>
  <c r="H1039" i="14" s="1"/>
  <c r="H1038" i="14" s="1"/>
  <c r="H1037" i="14" s="1"/>
  <c r="G1040" i="14"/>
  <c r="G1039" i="14" s="1"/>
  <c r="G1038" i="14" s="1"/>
  <c r="G1037" i="14" s="1"/>
  <c r="I1032" i="14"/>
  <c r="I1031" i="14" s="1"/>
  <c r="I1030" i="14" s="1"/>
  <c r="H1032" i="14"/>
  <c r="H1031" i="14" s="1"/>
  <c r="H1030" i="14" s="1"/>
  <c r="G1032" i="14"/>
  <c r="G1031" i="14" s="1"/>
  <c r="G1030" i="14" s="1"/>
  <c r="F1032" i="14"/>
  <c r="F1031" i="14" s="1"/>
  <c r="F1030" i="14" s="1"/>
  <c r="E1032" i="14"/>
  <c r="E1031" i="14" s="1"/>
  <c r="E1030" i="14" s="1"/>
  <c r="I1029" i="14"/>
  <c r="H1029" i="14"/>
  <c r="G1029" i="14"/>
  <c r="F1029" i="14"/>
  <c r="E1029" i="14"/>
  <c r="I1024" i="14"/>
  <c r="I1023" i="14" s="1"/>
  <c r="I1022" i="14" s="1"/>
  <c r="H1024" i="14"/>
  <c r="H1023" i="14" s="1"/>
  <c r="H1022" i="14" s="1"/>
  <c r="G1024" i="14"/>
  <c r="G1023" i="14" s="1"/>
  <c r="G1022" i="14" s="1"/>
  <c r="F1024" i="14"/>
  <c r="F1023" i="14" s="1"/>
  <c r="F1022" i="14" s="1"/>
  <c r="E1024" i="14"/>
  <c r="E1023" i="14" s="1"/>
  <c r="E1022" i="14" s="1"/>
  <c r="D1024" i="14"/>
  <c r="D1023" i="14" s="1"/>
  <c r="D1022" i="14" s="1"/>
  <c r="I1017" i="14"/>
  <c r="H1017" i="14"/>
  <c r="G1017" i="14"/>
  <c r="F1017" i="14"/>
  <c r="E1017" i="14"/>
  <c r="D1017" i="14"/>
  <c r="I1016" i="14"/>
  <c r="I1015" i="14" s="1"/>
  <c r="H1016" i="14"/>
  <c r="H1015" i="14" s="1"/>
  <c r="G1016" i="14"/>
  <c r="G1015" i="14" s="1"/>
  <c r="F1016" i="14"/>
  <c r="F1015" i="14" s="1"/>
  <c r="E1016" i="14"/>
  <c r="E1015" i="14" s="1"/>
  <c r="D1016" i="14"/>
  <c r="D1015" i="14" s="1"/>
  <c r="I1008" i="14"/>
  <c r="I1007" i="14" s="1"/>
  <c r="I1006" i="14" s="1"/>
  <c r="I1005" i="14" s="1"/>
  <c r="I1004" i="14" s="1"/>
  <c r="H1008" i="14"/>
  <c r="H1007" i="14" s="1"/>
  <c r="H1006" i="14" s="1"/>
  <c r="H1005" i="14" s="1"/>
  <c r="H1004" i="14" s="1"/>
  <c r="G1008" i="14"/>
  <c r="G1007" i="14" s="1"/>
  <c r="G1006" i="14" s="1"/>
  <c r="G1005" i="14" s="1"/>
  <c r="G1004" i="14" s="1"/>
  <c r="F1008" i="14"/>
  <c r="F1007" i="14" s="1"/>
  <c r="F1006" i="14" s="1"/>
  <c r="F1005" i="14" s="1"/>
  <c r="F1004" i="14" s="1"/>
  <c r="E1008" i="14"/>
  <c r="E1007" i="14" s="1"/>
  <c r="E1006" i="14" s="1"/>
  <c r="E1005" i="14" s="1"/>
  <c r="E1004" i="14" s="1"/>
  <c r="D1008" i="14"/>
  <c r="D1007" i="14" s="1"/>
  <c r="D1006" i="14" s="1"/>
  <c r="D1005" i="14" s="1"/>
  <c r="D1004" i="14" s="1"/>
  <c r="I1002" i="14"/>
  <c r="I1001" i="14" s="1"/>
  <c r="I1000" i="14" s="1"/>
  <c r="H1002" i="14"/>
  <c r="H1001" i="14" s="1"/>
  <c r="H1000" i="14" s="1"/>
  <c r="G1002" i="14"/>
  <c r="G1001" i="14" s="1"/>
  <c r="G1000" i="14" s="1"/>
  <c r="F1002" i="14"/>
  <c r="F1001" i="14" s="1"/>
  <c r="F1000" i="14" s="1"/>
  <c r="E1002" i="14"/>
  <c r="E1001" i="14" s="1"/>
  <c r="E1000" i="14" s="1"/>
  <c r="I998" i="14"/>
  <c r="I997" i="14" s="1"/>
  <c r="I996" i="14" s="1"/>
  <c r="H998" i="14"/>
  <c r="H997" i="14" s="1"/>
  <c r="H996" i="14" s="1"/>
  <c r="G998" i="14"/>
  <c r="G997" i="14" s="1"/>
  <c r="G996" i="14" s="1"/>
  <c r="F998" i="14"/>
  <c r="F997" i="14" s="1"/>
  <c r="F996" i="14" s="1"/>
  <c r="E998" i="14"/>
  <c r="E997" i="14" s="1"/>
  <c r="E996" i="14" s="1"/>
  <c r="I990" i="14"/>
  <c r="I989" i="14" s="1"/>
  <c r="H989" i="14"/>
  <c r="G990" i="14"/>
  <c r="F989" i="14"/>
  <c r="E990" i="14"/>
  <c r="E989" i="14" s="1"/>
  <c r="D990" i="14"/>
  <c r="D989" i="14" s="1"/>
  <c r="D988" i="14" s="1"/>
  <c r="G989" i="14"/>
  <c r="I940" i="14"/>
  <c r="I939" i="14" s="1"/>
  <c r="I938" i="14" s="1"/>
  <c r="H940" i="14"/>
  <c r="H939" i="14" s="1"/>
  <c r="H938" i="14" s="1"/>
  <c r="G939" i="14"/>
  <c r="G938" i="14" s="1"/>
  <c r="F939" i="14"/>
  <c r="F938" i="14" s="1"/>
  <c r="E940" i="14"/>
  <c r="E939" i="14" s="1"/>
  <c r="E938" i="14" s="1"/>
  <c r="D940" i="14"/>
  <c r="D939" i="14" s="1"/>
  <c r="D938" i="14" s="1"/>
  <c r="I933" i="14"/>
  <c r="I932" i="14" s="1"/>
  <c r="H933" i="14"/>
  <c r="H932" i="14" s="1"/>
  <c r="G933" i="14"/>
  <c r="G932" i="14" s="1"/>
  <c r="F933" i="14"/>
  <c r="F932" i="14" s="1"/>
  <c r="E933" i="14"/>
  <c r="E932" i="14" s="1"/>
  <c r="D933" i="14"/>
  <c r="D932" i="14" s="1"/>
  <c r="I927" i="14"/>
  <c r="I926" i="14" s="1"/>
  <c r="H927" i="14"/>
  <c r="H926" i="14" s="1"/>
  <c r="G927" i="14"/>
  <c r="G926" i="14" s="1"/>
  <c r="F927" i="14"/>
  <c r="F926" i="14" s="1"/>
  <c r="E927" i="14"/>
  <c r="E926" i="14" s="1"/>
  <c r="D927" i="14"/>
  <c r="D926" i="14" s="1"/>
  <c r="D923" i="14"/>
  <c r="D922" i="14" s="1"/>
  <c r="D921" i="14" s="1"/>
  <c r="I911" i="14"/>
  <c r="I910" i="14" s="1"/>
  <c r="I909" i="14" s="1"/>
  <c r="H911" i="14"/>
  <c r="H910" i="14" s="1"/>
  <c r="H909" i="14" s="1"/>
  <c r="G911" i="14"/>
  <c r="F911" i="14"/>
  <c r="F910" i="14" s="1"/>
  <c r="F909" i="14" s="1"/>
  <c r="E911" i="14"/>
  <c r="E910" i="14" s="1"/>
  <c r="E909" i="14" s="1"/>
  <c r="D911" i="14"/>
  <c r="D910" i="14" s="1"/>
  <c r="D909" i="14" s="1"/>
  <c r="G910" i="14"/>
  <c r="G909" i="14" s="1"/>
  <c r="I904" i="14"/>
  <c r="H904" i="14"/>
  <c r="G904" i="14"/>
  <c r="F904" i="14"/>
  <c r="E904" i="14"/>
  <c r="D904" i="14"/>
  <c r="I902" i="14"/>
  <c r="H902" i="14"/>
  <c r="G902" i="14"/>
  <c r="F902" i="14"/>
  <c r="E902" i="14"/>
  <c r="D902" i="14"/>
  <c r="I900" i="14"/>
  <c r="H900" i="14"/>
  <c r="G900" i="14"/>
  <c r="F900" i="14"/>
  <c r="E900" i="14"/>
  <c r="D900" i="14"/>
  <c r="I898" i="14"/>
  <c r="H898" i="14"/>
  <c r="G898" i="14"/>
  <c r="F898" i="14"/>
  <c r="E898" i="14"/>
  <c r="D898" i="14"/>
  <c r="I893" i="14"/>
  <c r="I892" i="14" s="1"/>
  <c r="H893" i="14"/>
  <c r="H892" i="14" s="1"/>
  <c r="G893" i="14"/>
  <c r="G892" i="14" s="1"/>
  <c r="F893" i="14"/>
  <c r="F892" i="14" s="1"/>
  <c r="E893" i="14"/>
  <c r="E892" i="14" s="1"/>
  <c r="D893" i="14"/>
  <c r="D892" i="14" s="1"/>
  <c r="I890" i="14"/>
  <c r="I889" i="14" s="1"/>
  <c r="H890" i="14"/>
  <c r="H889" i="14" s="1"/>
  <c r="G890" i="14"/>
  <c r="G889" i="14" s="1"/>
  <c r="F890" i="14"/>
  <c r="F889" i="14" s="1"/>
  <c r="E890" i="14"/>
  <c r="E889" i="14" s="1"/>
  <c r="D890" i="14"/>
  <c r="D889" i="14" s="1"/>
  <c r="I887" i="14"/>
  <c r="I886" i="14" s="1"/>
  <c r="H887" i="14"/>
  <c r="H886" i="14" s="1"/>
  <c r="G887" i="14"/>
  <c r="F887" i="14"/>
  <c r="F886" i="14" s="1"/>
  <c r="E887" i="14"/>
  <c r="E886" i="14" s="1"/>
  <c r="D887" i="14"/>
  <c r="D886" i="14" s="1"/>
  <c r="G886" i="14"/>
  <c r="I884" i="14"/>
  <c r="H884" i="14"/>
  <c r="H881" i="14" s="1"/>
  <c r="G884" i="14"/>
  <c r="G881" i="14" s="1"/>
  <c r="E884" i="14"/>
  <c r="D884" i="14"/>
  <c r="D882" i="14" s="1"/>
  <c r="F882" i="14"/>
  <c r="F881" i="14" s="1"/>
  <c r="E882" i="14"/>
  <c r="I876" i="14"/>
  <c r="I875" i="14" s="1"/>
  <c r="I874" i="14" s="1"/>
  <c r="I873" i="14" s="1"/>
  <c r="I872" i="14" s="1"/>
  <c r="H876" i="14"/>
  <c r="H875" i="14" s="1"/>
  <c r="H874" i="14" s="1"/>
  <c r="H873" i="14" s="1"/>
  <c r="H872" i="14" s="1"/>
  <c r="G876" i="14"/>
  <c r="G875" i="14" s="1"/>
  <c r="G874" i="14" s="1"/>
  <c r="G873" i="14" s="1"/>
  <c r="G872" i="14" s="1"/>
  <c r="F876" i="14"/>
  <c r="F875" i="14" s="1"/>
  <c r="F874" i="14" s="1"/>
  <c r="F873" i="14" s="1"/>
  <c r="F872" i="14" s="1"/>
  <c r="E876" i="14"/>
  <c r="E875" i="14" s="1"/>
  <c r="E874" i="14" s="1"/>
  <c r="E873" i="14" s="1"/>
  <c r="E872" i="14" s="1"/>
  <c r="I866" i="14"/>
  <c r="I865" i="14" s="1"/>
  <c r="I864" i="14" s="1"/>
  <c r="H866" i="14"/>
  <c r="H865" i="14" s="1"/>
  <c r="H864" i="14" s="1"/>
  <c r="G866" i="14"/>
  <c r="G865" i="14" s="1"/>
  <c r="G864" i="14" s="1"/>
  <c r="E866" i="14"/>
  <c r="E865" i="14" s="1"/>
  <c r="E864" i="14" s="1"/>
  <c r="E858" i="14" s="1"/>
  <c r="E857" i="14" s="1"/>
  <c r="C12" i="10" s="1"/>
  <c r="D865" i="14"/>
  <c r="F865" i="14"/>
  <c r="F864" i="14" s="1"/>
  <c r="F858" i="14" s="1"/>
  <c r="I861" i="14"/>
  <c r="I860" i="14" s="1"/>
  <c r="I859" i="14" s="1"/>
  <c r="H861" i="14"/>
  <c r="H860" i="14" s="1"/>
  <c r="H859" i="14" s="1"/>
  <c r="G860" i="14"/>
  <c r="G859" i="14" s="1"/>
  <c r="I853" i="14"/>
  <c r="I852" i="14" s="1"/>
  <c r="H853" i="14"/>
  <c r="H852" i="14" s="1"/>
  <c r="G853" i="14"/>
  <c r="G852" i="14" s="1"/>
  <c r="F853" i="14"/>
  <c r="F852" i="14" s="1"/>
  <c r="E853" i="14"/>
  <c r="E852" i="14" s="1"/>
  <c r="D853" i="14"/>
  <c r="D852" i="14" s="1"/>
  <c r="I844" i="14"/>
  <c r="H844" i="14"/>
  <c r="G844" i="14"/>
  <c r="D844" i="14"/>
  <c r="I841" i="14"/>
  <c r="G28" i="10" s="1"/>
  <c r="H841" i="14"/>
  <c r="F28" i="10" s="1"/>
  <c r="F841" i="14"/>
  <c r="D28" i="10" s="1"/>
  <c r="E841" i="14"/>
  <c r="C28" i="10" s="1"/>
  <c r="D841" i="14"/>
  <c r="I836" i="14"/>
  <c r="H836" i="14"/>
  <c r="G836" i="14"/>
  <c r="F836" i="14"/>
  <c r="E836" i="14"/>
  <c r="D836" i="14"/>
  <c r="I834" i="14"/>
  <c r="H834" i="14"/>
  <c r="G834" i="14"/>
  <c r="F834" i="14"/>
  <c r="E834" i="14"/>
  <c r="D834" i="14"/>
  <c r="I830" i="14"/>
  <c r="I829" i="14" s="1"/>
  <c r="H830" i="14"/>
  <c r="H829" i="14" s="1"/>
  <c r="G830" i="14"/>
  <c r="F830" i="14"/>
  <c r="F829" i="14" s="1"/>
  <c r="E830" i="14"/>
  <c r="E829" i="14" s="1"/>
  <c r="D830" i="14"/>
  <c r="D829" i="14" s="1"/>
  <c r="G829" i="14"/>
  <c r="D824" i="14"/>
  <c r="D820" i="14" s="1"/>
  <c r="I817" i="14"/>
  <c r="I813" i="14" s="1"/>
  <c r="H817" i="14"/>
  <c r="H813" i="14" s="1"/>
  <c r="G817" i="14"/>
  <c r="F817" i="14"/>
  <c r="F813" i="14" s="1"/>
  <c r="E817" i="14"/>
  <c r="E813" i="14" s="1"/>
  <c r="D817" i="14"/>
  <c r="D813" i="14" s="1"/>
  <c r="G813" i="14"/>
  <c r="I809" i="14"/>
  <c r="I803" i="14" s="1"/>
  <c r="H809" i="14"/>
  <c r="H803" i="14" s="1"/>
  <c r="G809" i="14"/>
  <c r="G803" i="14" s="1"/>
  <c r="F809" i="14"/>
  <c r="F803" i="14" s="1"/>
  <c r="E809" i="14"/>
  <c r="E803" i="14" s="1"/>
  <c r="D809" i="14"/>
  <c r="D803" i="14" s="1"/>
  <c r="D793" i="14"/>
  <c r="D791" i="14" s="1"/>
  <c r="I783" i="14"/>
  <c r="I782" i="14" s="1"/>
  <c r="I781" i="14" s="1"/>
  <c r="I780" i="14" s="1"/>
  <c r="H783" i="14"/>
  <c r="H782" i="14" s="1"/>
  <c r="H781" i="14" s="1"/>
  <c r="H780" i="14" s="1"/>
  <c r="G783" i="14"/>
  <c r="G782" i="14" s="1"/>
  <c r="G781" i="14" s="1"/>
  <c r="G780" i="14" s="1"/>
  <c r="F783" i="14"/>
  <c r="F782" i="14" s="1"/>
  <c r="F781" i="14" s="1"/>
  <c r="F780" i="14" s="1"/>
  <c r="E783" i="14"/>
  <c r="E782" i="14" s="1"/>
  <c r="E781" i="14" s="1"/>
  <c r="E780" i="14" s="1"/>
  <c r="D783" i="14"/>
  <c r="D782" i="14" s="1"/>
  <c r="D781" i="14" s="1"/>
  <c r="I778" i="14"/>
  <c r="I777" i="14" s="1"/>
  <c r="I776" i="14" s="1"/>
  <c r="H778" i="14"/>
  <c r="H777" i="14" s="1"/>
  <c r="H776" i="14" s="1"/>
  <c r="G778" i="14"/>
  <c r="G777" i="14" s="1"/>
  <c r="G776" i="14" s="1"/>
  <c r="F778" i="14"/>
  <c r="F777" i="14" s="1"/>
  <c r="F776" i="14" s="1"/>
  <c r="E778" i="14"/>
  <c r="E777" i="14" s="1"/>
  <c r="E776" i="14" s="1"/>
  <c r="D778" i="14"/>
  <c r="D777" i="14" s="1"/>
  <c r="D776" i="14" s="1"/>
  <c r="E770" i="14"/>
  <c r="E764" i="14"/>
  <c r="E759" i="14"/>
  <c r="F740" i="14"/>
  <c r="F739" i="14" s="1"/>
  <c r="F738" i="14" s="1"/>
  <c r="F737" i="14" s="1"/>
  <c r="E741" i="14"/>
  <c r="F732" i="14"/>
  <c r="G732" i="14" s="1"/>
  <c r="E731" i="14"/>
  <c r="E730" i="14" s="1"/>
  <c r="E729" i="14" s="1"/>
  <c r="D731" i="14"/>
  <c r="D730" i="14" s="1"/>
  <c r="D729" i="14" s="1"/>
  <c r="I724" i="14"/>
  <c r="I723" i="14" s="1"/>
  <c r="H724" i="14"/>
  <c r="H723" i="14" s="1"/>
  <c r="G724" i="14"/>
  <c r="G723" i="14" s="1"/>
  <c r="F724" i="14"/>
  <c r="F723" i="14" s="1"/>
  <c r="E724" i="14"/>
  <c r="E723" i="14" s="1"/>
  <c r="D724" i="14"/>
  <c r="D723" i="14" s="1"/>
  <c r="I716" i="14"/>
  <c r="I713" i="14" s="1"/>
  <c r="H716" i="14"/>
  <c r="H713" i="14" s="1"/>
  <c r="G716" i="14"/>
  <c r="G713" i="14" s="1"/>
  <c r="F716" i="14"/>
  <c r="F713" i="14" s="1"/>
  <c r="E716" i="14"/>
  <c r="E713" i="14" s="1"/>
  <c r="D716" i="14"/>
  <c r="D713" i="14" s="1"/>
  <c r="I706" i="14"/>
  <c r="I703" i="14" s="1"/>
  <c r="H706" i="14"/>
  <c r="H703" i="14" s="1"/>
  <c r="G706" i="14"/>
  <c r="G703" i="14" s="1"/>
  <c r="F706" i="14"/>
  <c r="F703" i="14" s="1"/>
  <c r="E706" i="14"/>
  <c r="E703" i="14" s="1"/>
  <c r="D706" i="14"/>
  <c r="D703" i="14" s="1"/>
  <c r="F696" i="14"/>
  <c r="F693" i="14" s="1"/>
  <c r="E696" i="14"/>
  <c r="E693" i="14" s="1"/>
  <c r="D696" i="14"/>
  <c r="D693" i="14" s="1"/>
  <c r="I691" i="14"/>
  <c r="H691" i="14"/>
  <c r="G691" i="14"/>
  <c r="E691" i="14"/>
  <c r="D691" i="14"/>
  <c r="G685" i="14"/>
  <c r="F684" i="14"/>
  <c r="E684" i="14"/>
  <c r="D684" i="14"/>
  <c r="D680" i="14" s="1"/>
  <c r="I672" i="14"/>
  <c r="I669" i="14" s="1"/>
  <c r="I668" i="14" s="1"/>
  <c r="H672" i="14"/>
  <c r="H669" i="14" s="1"/>
  <c r="H668" i="14" s="1"/>
  <c r="G672" i="14"/>
  <c r="G669" i="14" s="1"/>
  <c r="G668" i="14" s="1"/>
  <c r="F672" i="14"/>
  <c r="F669" i="14" s="1"/>
  <c r="F668" i="14" s="1"/>
  <c r="E672" i="14"/>
  <c r="E669" i="14" s="1"/>
  <c r="E668" i="14" s="1"/>
  <c r="D672" i="14"/>
  <c r="D669" i="14" s="1"/>
  <c r="D668" i="14" s="1"/>
  <c r="I666" i="14"/>
  <c r="I665" i="14" s="1"/>
  <c r="I664" i="14" s="1"/>
  <c r="I663" i="14" s="1"/>
  <c r="H666" i="14"/>
  <c r="H665" i="14" s="1"/>
  <c r="H664" i="14" s="1"/>
  <c r="H663" i="14" s="1"/>
  <c r="G666" i="14"/>
  <c r="G665" i="14" s="1"/>
  <c r="G664" i="14" s="1"/>
  <c r="G663" i="14" s="1"/>
  <c r="F666" i="14"/>
  <c r="F665" i="14" s="1"/>
  <c r="F664" i="14" s="1"/>
  <c r="F663" i="14" s="1"/>
  <c r="E666" i="14"/>
  <c r="E665" i="14" s="1"/>
  <c r="E664" i="14" s="1"/>
  <c r="E663" i="14" s="1"/>
  <c r="D666" i="14"/>
  <c r="D665" i="14" s="1"/>
  <c r="D664" i="14" s="1"/>
  <c r="D663" i="14" s="1"/>
  <c r="I659" i="14"/>
  <c r="H659" i="14"/>
  <c r="G659" i="14"/>
  <c r="E659" i="14"/>
  <c r="D659" i="14"/>
  <c r="F656" i="14"/>
  <c r="F655" i="14" s="1"/>
  <c r="I653" i="14"/>
  <c r="I652" i="14" s="1"/>
  <c r="I651" i="14" s="1"/>
  <c r="H653" i="14"/>
  <c r="H652" i="14" s="1"/>
  <c r="H651" i="14" s="1"/>
  <c r="G653" i="14"/>
  <c r="G652" i="14" s="1"/>
  <c r="G651" i="14" s="1"/>
  <c r="F653" i="14"/>
  <c r="F652" i="14" s="1"/>
  <c r="F651" i="14" s="1"/>
  <c r="E653" i="14"/>
  <c r="E652" i="14" s="1"/>
  <c r="E651" i="14" s="1"/>
  <c r="I649" i="14"/>
  <c r="I648" i="14" s="1"/>
  <c r="I647" i="14" s="1"/>
  <c r="H649" i="14"/>
  <c r="H648" i="14" s="1"/>
  <c r="H647" i="14" s="1"/>
  <c r="G649" i="14"/>
  <c r="G648" i="14" s="1"/>
  <c r="G647" i="14" s="1"/>
  <c r="F649" i="14"/>
  <c r="F648" i="14" s="1"/>
  <c r="F647" i="14" s="1"/>
  <c r="E649" i="14"/>
  <c r="E648" i="14" s="1"/>
  <c r="E647" i="14" s="1"/>
  <c r="D649" i="14"/>
  <c r="D648" i="14" s="1"/>
  <c r="D647" i="14" s="1"/>
  <c r="I644" i="14"/>
  <c r="H644" i="14"/>
  <c r="G644" i="14"/>
  <c r="F644" i="14"/>
  <c r="F643" i="14" s="1"/>
  <c r="F642" i="14" s="1"/>
  <c r="E644" i="14"/>
  <c r="E643" i="14" s="1"/>
  <c r="E642" i="14" s="1"/>
  <c r="D644" i="14"/>
  <c r="D643" i="14" s="1"/>
  <c r="D642" i="14" s="1"/>
  <c r="H638" i="14"/>
  <c r="H637" i="14" s="1"/>
  <c r="G638" i="14"/>
  <c r="G637" i="14" s="1"/>
  <c r="F638" i="14"/>
  <c r="F637" i="14" s="1"/>
  <c r="E639" i="14"/>
  <c r="E638" i="14" s="1"/>
  <c r="E637" i="14" s="1"/>
  <c r="D639" i="14"/>
  <c r="D638" i="14" s="1"/>
  <c r="D637" i="14" s="1"/>
  <c r="I638" i="14"/>
  <c r="I637" i="14" s="1"/>
  <c r="I618" i="14"/>
  <c r="I617" i="14" s="1"/>
  <c r="I616" i="14" s="1"/>
  <c r="H618" i="14"/>
  <c r="H617" i="14" s="1"/>
  <c r="H616" i="14" s="1"/>
  <c r="G618" i="14"/>
  <c r="F617" i="14"/>
  <c r="F616" i="14" s="1"/>
  <c r="E618" i="14"/>
  <c r="E617" i="14" s="1"/>
  <c r="E616" i="14" s="1"/>
  <c r="D618" i="14"/>
  <c r="D617" i="14" s="1"/>
  <c r="D616" i="14" s="1"/>
  <c r="G617" i="14"/>
  <c r="G616" i="14" s="1"/>
  <c r="I614" i="14"/>
  <c r="H614" i="14"/>
  <c r="G614" i="14"/>
  <c r="F614" i="14"/>
  <c r="E614" i="14"/>
  <c r="D614" i="14"/>
  <c r="I608" i="14"/>
  <c r="H608" i="14"/>
  <c r="G608" i="14"/>
  <c r="F609" i="14"/>
  <c r="E609" i="14"/>
  <c r="E608" i="14" s="1"/>
  <c r="D609" i="14"/>
  <c r="D608" i="14" s="1"/>
  <c r="I602" i="14"/>
  <c r="G602" i="14"/>
  <c r="F603" i="14"/>
  <c r="F602" i="14" s="1"/>
  <c r="E603" i="14"/>
  <c r="E602" i="14" s="1"/>
  <c r="D603" i="14"/>
  <c r="D602" i="14" s="1"/>
  <c r="H602" i="14"/>
  <c r="I596" i="14"/>
  <c r="G596" i="14"/>
  <c r="F597" i="14"/>
  <c r="F596" i="14" s="1"/>
  <c r="E597" i="14"/>
  <c r="E596" i="14" s="1"/>
  <c r="D597" i="14"/>
  <c r="D596" i="14" s="1"/>
  <c r="I591" i="14"/>
  <c r="I590" i="14" s="1"/>
  <c r="H591" i="14"/>
  <c r="H590" i="14" s="1"/>
  <c r="G591" i="14"/>
  <c r="F591" i="14"/>
  <c r="F590" i="14" s="1"/>
  <c r="E591" i="14"/>
  <c r="E590" i="14" s="1"/>
  <c r="D591" i="14"/>
  <c r="D590" i="14" s="1"/>
  <c r="G590" i="14"/>
  <c r="H573" i="14"/>
  <c r="H572" i="14" s="1"/>
  <c r="G573" i="14"/>
  <c r="G572" i="14" s="1"/>
  <c r="E574" i="14"/>
  <c r="E573" i="14" s="1"/>
  <c r="E572" i="14" s="1"/>
  <c r="D574" i="14"/>
  <c r="D573" i="14" s="1"/>
  <c r="D572" i="14" s="1"/>
  <c r="I573" i="14"/>
  <c r="I572" i="14" s="1"/>
  <c r="F573" i="14"/>
  <c r="F572" i="14" s="1"/>
  <c r="I560" i="14"/>
  <c r="I559" i="14" s="1"/>
  <c r="I558" i="14" s="1"/>
  <c r="H559" i="14"/>
  <c r="H558" i="14" s="1"/>
  <c r="G560" i="14"/>
  <c r="G559" i="14" s="1"/>
  <c r="G558" i="14" s="1"/>
  <c r="F559" i="14"/>
  <c r="F558" i="14" s="1"/>
  <c r="E560" i="14"/>
  <c r="E559" i="14" s="1"/>
  <c r="E558" i="14" s="1"/>
  <c r="D560" i="14"/>
  <c r="D559" i="14" s="1"/>
  <c r="D558" i="14" s="1"/>
  <c r="I553" i="14"/>
  <c r="I552" i="14" s="1"/>
  <c r="I551" i="14" s="1"/>
  <c r="H553" i="14"/>
  <c r="H552" i="14" s="1"/>
  <c r="H551" i="14" s="1"/>
  <c r="G553" i="14"/>
  <c r="G552" i="14" s="1"/>
  <c r="G551" i="14" s="1"/>
  <c r="F553" i="14"/>
  <c r="F552" i="14" s="1"/>
  <c r="F551" i="14" s="1"/>
  <c r="E553" i="14"/>
  <c r="E552" i="14" s="1"/>
  <c r="E551" i="14" s="1"/>
  <c r="D553" i="14"/>
  <c r="D552" i="14" s="1"/>
  <c r="D551" i="14" s="1"/>
  <c r="I544" i="14"/>
  <c r="I543" i="14" s="1"/>
  <c r="H544" i="14"/>
  <c r="H543" i="14" s="1"/>
  <c r="G544" i="14"/>
  <c r="G543" i="14" s="1"/>
  <c r="F544" i="14"/>
  <c r="F543" i="14" s="1"/>
  <c r="E544" i="14"/>
  <c r="E543" i="14" s="1"/>
  <c r="D544" i="14"/>
  <c r="D543" i="14" s="1"/>
  <c r="I541" i="14"/>
  <c r="H541" i="14"/>
  <c r="G541" i="14"/>
  <c r="F541" i="14"/>
  <c r="E541" i="14"/>
  <c r="D541" i="14"/>
  <c r="I539" i="14"/>
  <c r="H539" i="14"/>
  <c r="G539" i="14"/>
  <c r="F539" i="14"/>
  <c r="E539" i="14"/>
  <c r="D539" i="14"/>
  <c r="I537" i="14"/>
  <c r="H537" i="14"/>
  <c r="G537" i="14"/>
  <c r="F537" i="14"/>
  <c r="E537" i="14"/>
  <c r="D537" i="14"/>
  <c r="I535" i="14"/>
  <c r="H535" i="14"/>
  <c r="G535" i="14"/>
  <c r="F535" i="14"/>
  <c r="E535" i="14"/>
  <c r="D535" i="14"/>
  <c r="I525" i="14"/>
  <c r="I524" i="14" s="1"/>
  <c r="I523" i="14" s="1"/>
  <c r="H525" i="14"/>
  <c r="H524" i="14" s="1"/>
  <c r="H523" i="14" s="1"/>
  <c r="G525" i="14"/>
  <c r="G524" i="14" s="1"/>
  <c r="G523" i="14" s="1"/>
  <c r="F525" i="14"/>
  <c r="F524" i="14" s="1"/>
  <c r="F523" i="14" s="1"/>
  <c r="E525" i="14"/>
  <c r="E524" i="14" s="1"/>
  <c r="E523" i="14" s="1"/>
  <c r="D525" i="14"/>
  <c r="D524" i="14" s="1"/>
  <c r="D523" i="14" s="1"/>
  <c r="I520" i="14"/>
  <c r="H520" i="14"/>
  <c r="G520" i="14"/>
  <c r="F520" i="14"/>
  <c r="E520" i="14"/>
  <c r="D520" i="14"/>
  <c r="I518" i="14"/>
  <c r="H518" i="14"/>
  <c r="G518" i="14"/>
  <c r="F518" i="14"/>
  <c r="E518" i="14"/>
  <c r="D518" i="14"/>
  <c r="I512" i="14"/>
  <c r="H512" i="14"/>
  <c r="G512" i="14"/>
  <c r="F512" i="14"/>
  <c r="E512" i="14"/>
  <c r="D512" i="14"/>
  <c r="I507" i="14"/>
  <c r="H507" i="14"/>
  <c r="G507" i="14"/>
  <c r="F507" i="14"/>
  <c r="E507" i="14"/>
  <c r="D507" i="14"/>
  <c r="D501" i="14"/>
  <c r="I496" i="14"/>
  <c r="I495" i="14" s="1"/>
  <c r="H496" i="14"/>
  <c r="H495" i="14" s="1"/>
  <c r="G496" i="14"/>
  <c r="G495" i="14" s="1"/>
  <c r="F496" i="14"/>
  <c r="F495" i="14" s="1"/>
  <c r="E496" i="14"/>
  <c r="E495" i="14" s="1"/>
  <c r="I491" i="14"/>
  <c r="I490" i="14" s="1"/>
  <c r="I489" i="14" s="1"/>
  <c r="H491" i="14"/>
  <c r="H490" i="14" s="1"/>
  <c r="H489" i="14" s="1"/>
  <c r="G491" i="14"/>
  <c r="G490" i="14" s="1"/>
  <c r="G489" i="14" s="1"/>
  <c r="F491" i="14"/>
  <c r="F490" i="14" s="1"/>
  <c r="F489" i="14" s="1"/>
  <c r="E491" i="14"/>
  <c r="E490" i="14" s="1"/>
  <c r="E489" i="14" s="1"/>
  <c r="I480" i="14"/>
  <c r="I479" i="14" s="1"/>
  <c r="H480" i="14"/>
  <c r="H479" i="14" s="1"/>
  <c r="G480" i="14"/>
  <c r="G479" i="14" s="1"/>
  <c r="F480" i="14"/>
  <c r="F479" i="14" s="1"/>
  <c r="E481" i="14"/>
  <c r="E480" i="14" s="1"/>
  <c r="E479" i="14" s="1"/>
  <c r="G470" i="14"/>
  <c r="G469" i="14" s="1"/>
  <c r="I470" i="14"/>
  <c r="I469" i="14" s="1"/>
  <c r="H470" i="14"/>
  <c r="H469" i="14" s="1"/>
  <c r="F470" i="14"/>
  <c r="F469" i="14" s="1"/>
  <c r="E471" i="14"/>
  <c r="E470" i="14" s="1"/>
  <c r="E469" i="14" s="1"/>
  <c r="I466" i="14"/>
  <c r="I465" i="14" s="1"/>
  <c r="H466" i="14"/>
  <c r="H465" i="14" s="1"/>
  <c r="G466" i="14"/>
  <c r="G465" i="14" s="1"/>
  <c r="F466" i="14"/>
  <c r="F465" i="14" s="1"/>
  <c r="E466" i="14"/>
  <c r="E465" i="14" s="1"/>
  <c r="D466" i="14"/>
  <c r="D465" i="14" s="1"/>
  <c r="I459" i="14"/>
  <c r="H459" i="14"/>
  <c r="G459" i="14"/>
  <c r="F460" i="14"/>
  <c r="F459" i="14" s="1"/>
  <c r="E460" i="14"/>
  <c r="E459" i="14" s="1"/>
  <c r="D460" i="14"/>
  <c r="D459" i="14" s="1"/>
  <c r="F455" i="14"/>
  <c r="F454" i="14" s="1"/>
  <c r="E455" i="14"/>
  <c r="E454" i="14" s="1"/>
  <c r="D455" i="14"/>
  <c r="D454" i="14" s="1"/>
  <c r="F450" i="14"/>
  <c r="F449" i="14" s="1"/>
  <c r="E450" i="14"/>
  <c r="E449" i="14" s="1"/>
  <c r="D450" i="14"/>
  <c r="D449" i="14" s="1"/>
  <c r="I443" i="14"/>
  <c r="H443" i="14"/>
  <c r="G443" i="14"/>
  <c r="F444" i="14"/>
  <c r="F443" i="14" s="1"/>
  <c r="E444" i="14"/>
  <c r="E443" i="14" s="1"/>
  <c r="D444" i="14"/>
  <c r="D443" i="14" s="1"/>
  <c r="I438" i="14"/>
  <c r="I437" i="14" s="1"/>
  <c r="H438" i="14"/>
  <c r="H437" i="14" s="1"/>
  <c r="G438" i="14"/>
  <c r="G437" i="14" s="1"/>
  <c r="F438" i="14"/>
  <c r="F437" i="14" s="1"/>
  <c r="E438" i="14"/>
  <c r="E437" i="14" s="1"/>
  <c r="D438" i="14"/>
  <c r="D437" i="14" s="1"/>
  <c r="E433" i="14"/>
  <c r="D433" i="14"/>
  <c r="I431" i="14"/>
  <c r="H431" i="14"/>
  <c r="G431" i="14"/>
  <c r="F431" i="14"/>
  <c r="E431" i="14"/>
  <c r="D431" i="14"/>
  <c r="I429" i="14"/>
  <c r="H429" i="14"/>
  <c r="G429" i="14"/>
  <c r="F429" i="14"/>
  <c r="E429" i="14"/>
  <c r="D429" i="14"/>
  <c r="E426" i="14"/>
  <c r="D426" i="14"/>
  <c r="E420" i="14"/>
  <c r="D420" i="14"/>
  <c r="I418" i="14"/>
  <c r="I417" i="14" s="1"/>
  <c r="I416" i="14" s="1"/>
  <c r="I415" i="14" s="1"/>
  <c r="H418" i="14"/>
  <c r="H417" i="14" s="1"/>
  <c r="H416" i="14" s="1"/>
  <c r="H415" i="14" s="1"/>
  <c r="G418" i="14"/>
  <c r="G417" i="14" s="1"/>
  <c r="G416" i="14" s="1"/>
  <c r="G415" i="14" s="1"/>
  <c r="F418" i="14"/>
  <c r="E418" i="14"/>
  <c r="E417" i="14" s="1"/>
  <c r="E416" i="14" s="1"/>
  <c r="E415" i="14" s="1"/>
  <c r="D418" i="14"/>
  <c r="D417" i="14" s="1"/>
  <c r="D416" i="14" s="1"/>
  <c r="D415" i="14" s="1"/>
  <c r="I413" i="14"/>
  <c r="I412" i="14" s="1"/>
  <c r="I411" i="14" s="1"/>
  <c r="I410" i="14" s="1"/>
  <c r="H413" i="14"/>
  <c r="H412" i="14" s="1"/>
  <c r="H411" i="14" s="1"/>
  <c r="H410" i="14" s="1"/>
  <c r="G413" i="14"/>
  <c r="G412" i="14" s="1"/>
  <c r="G411" i="14" s="1"/>
  <c r="G410" i="14" s="1"/>
  <c r="F413" i="14"/>
  <c r="F412" i="14" s="1"/>
  <c r="E413" i="14"/>
  <c r="E412" i="14" s="1"/>
  <c r="E411" i="14" s="1"/>
  <c r="E410" i="14" s="1"/>
  <c r="D413" i="14"/>
  <c r="D412" i="14" s="1"/>
  <c r="D411" i="14" s="1"/>
  <c r="D410" i="14" s="1"/>
  <c r="I403" i="14"/>
  <c r="I402" i="14" s="1"/>
  <c r="I401" i="14" s="1"/>
  <c r="I400" i="14" s="1"/>
  <c r="H403" i="14"/>
  <c r="H402" i="14" s="1"/>
  <c r="H401" i="14" s="1"/>
  <c r="H400" i="14" s="1"/>
  <c r="G403" i="14"/>
  <c r="G402" i="14" s="1"/>
  <c r="G401" i="14" s="1"/>
  <c r="G400" i="14" s="1"/>
  <c r="F403" i="14"/>
  <c r="F402" i="14" s="1"/>
  <c r="F401" i="14" s="1"/>
  <c r="F400" i="14" s="1"/>
  <c r="E403" i="14"/>
  <c r="E402" i="14" s="1"/>
  <c r="E401" i="14" s="1"/>
  <c r="E400" i="14" s="1"/>
  <c r="D403" i="14"/>
  <c r="D402" i="14" s="1"/>
  <c r="D401" i="14" s="1"/>
  <c r="D400" i="14" s="1"/>
  <c r="D398" i="14"/>
  <c r="D397" i="14" s="1"/>
  <c r="I389" i="14"/>
  <c r="H389" i="14"/>
  <c r="G389" i="14"/>
  <c r="E390" i="14"/>
  <c r="D390" i="14"/>
  <c r="I386" i="14"/>
  <c r="H386" i="14"/>
  <c r="G386" i="14"/>
  <c r="F386" i="14"/>
  <c r="E386" i="14"/>
  <c r="D386" i="14"/>
  <c r="I384" i="14"/>
  <c r="H384" i="14"/>
  <c r="G384" i="14"/>
  <c r="F384" i="14"/>
  <c r="E384" i="14"/>
  <c r="D384" i="14"/>
  <c r="E312" i="14"/>
  <c r="D312" i="14"/>
  <c r="D289" i="14"/>
  <c r="H271" i="14"/>
  <c r="G271" i="14"/>
  <c r="E271" i="14"/>
  <c r="D271" i="14"/>
  <c r="H233" i="14"/>
  <c r="H231" i="14" s="1"/>
  <c r="G233" i="14"/>
  <c r="F233" i="14"/>
  <c r="E233" i="14"/>
  <c r="D233" i="14"/>
  <c r="I218" i="14"/>
  <c r="H218" i="14"/>
  <c r="G218" i="14"/>
  <c r="F218" i="14"/>
  <c r="F217" i="14" s="1"/>
  <c r="E218" i="14"/>
  <c r="E217" i="14" s="1"/>
  <c r="E216" i="14" s="1"/>
  <c r="D218" i="14"/>
  <c r="D217" i="14" s="1"/>
  <c r="D216" i="14" s="1"/>
  <c r="I214" i="14"/>
  <c r="H214" i="14"/>
  <c r="G214" i="14"/>
  <c r="F214" i="14"/>
  <c r="E214" i="14"/>
  <c r="D214" i="14"/>
  <c r="I212" i="14"/>
  <c r="H212" i="14"/>
  <c r="G212" i="14"/>
  <c r="F212" i="14"/>
  <c r="E212" i="14"/>
  <c r="D212" i="14"/>
  <c r="I203" i="14"/>
  <c r="I202" i="14" s="1"/>
  <c r="H203" i="14"/>
  <c r="H202" i="14" s="1"/>
  <c r="G203" i="14"/>
  <c r="G202" i="14" s="1"/>
  <c r="F203" i="14"/>
  <c r="F202" i="14" s="1"/>
  <c r="E203" i="14"/>
  <c r="E202" i="14" s="1"/>
  <c r="D203" i="14"/>
  <c r="D202" i="14" s="1"/>
  <c r="I195" i="14"/>
  <c r="I194" i="14" s="1"/>
  <c r="H195" i="14"/>
  <c r="H194" i="14" s="1"/>
  <c r="G195" i="14"/>
  <c r="G194" i="14" s="1"/>
  <c r="F195" i="14"/>
  <c r="F194" i="14" s="1"/>
  <c r="E195" i="14"/>
  <c r="E194" i="14" s="1"/>
  <c r="D195" i="14"/>
  <c r="I193" i="14"/>
  <c r="I192" i="14" s="1"/>
  <c r="I191" i="14" s="1"/>
  <c r="H193" i="14"/>
  <c r="H192" i="14" s="1"/>
  <c r="H191" i="14" s="1"/>
  <c r="G193" i="14"/>
  <c r="G192" i="14" s="1"/>
  <c r="G191" i="14" s="1"/>
  <c r="F193" i="14"/>
  <c r="F192" i="14" s="1"/>
  <c r="F191" i="14" s="1"/>
  <c r="E193" i="14"/>
  <c r="E192" i="14" s="1"/>
  <c r="E191" i="14" s="1"/>
  <c r="D193" i="14"/>
  <c r="D192" i="14" s="1"/>
  <c r="D191" i="14" s="1"/>
  <c r="I189" i="14"/>
  <c r="H189" i="14"/>
  <c r="G189" i="14"/>
  <c r="F189" i="14"/>
  <c r="E189" i="14"/>
  <c r="D189" i="14"/>
  <c r="I187" i="14"/>
  <c r="H187" i="14"/>
  <c r="G187" i="14"/>
  <c r="F187" i="14"/>
  <c r="E187" i="14"/>
  <c r="D187" i="14"/>
  <c r="F185" i="14"/>
  <c r="E185" i="14"/>
  <c r="D185" i="14"/>
  <c r="I179" i="14"/>
  <c r="I178" i="14" s="1"/>
  <c r="H179" i="14"/>
  <c r="H178" i="14" s="1"/>
  <c r="G179" i="14"/>
  <c r="G178" i="14" s="1"/>
  <c r="F179" i="14"/>
  <c r="F178" i="14" s="1"/>
  <c r="E179" i="14"/>
  <c r="E178" i="14" s="1"/>
  <c r="D179" i="14"/>
  <c r="D178" i="14" s="1"/>
  <c r="I169" i="14"/>
  <c r="H169" i="14"/>
  <c r="G169" i="14"/>
  <c r="F169" i="14"/>
  <c r="E169" i="14"/>
  <c r="D169" i="14"/>
  <c r="I168" i="14"/>
  <c r="I167" i="14" s="1"/>
  <c r="I166" i="14" s="1"/>
  <c r="H168" i="14"/>
  <c r="H167" i="14" s="1"/>
  <c r="H166" i="14" s="1"/>
  <c r="G168" i="14"/>
  <c r="G167" i="14" s="1"/>
  <c r="G166" i="14" s="1"/>
  <c r="F168" i="14"/>
  <c r="F167" i="14" s="1"/>
  <c r="F166" i="14" s="1"/>
  <c r="E168" i="14"/>
  <c r="E167" i="14" s="1"/>
  <c r="E166" i="14" s="1"/>
  <c r="D168" i="14"/>
  <c r="D167" i="14" s="1"/>
  <c r="D166" i="14" s="1"/>
  <c r="F163" i="14"/>
  <c r="H163" i="14" s="1"/>
  <c r="I163" i="14" s="1"/>
  <c r="J163" i="14" s="1"/>
  <c r="K163" i="14" s="1"/>
  <c r="F162" i="14"/>
  <c r="H162" i="14" s="1"/>
  <c r="I162" i="14" s="1"/>
  <c r="J162" i="14" s="1"/>
  <c r="E157" i="14"/>
  <c r="D157" i="14"/>
  <c r="F156" i="14"/>
  <c r="H156" i="14" s="1"/>
  <c r="I156" i="14" s="1"/>
  <c r="J156" i="14" s="1"/>
  <c r="K156" i="14" s="1"/>
  <c r="F155" i="14"/>
  <c r="H155" i="14" s="1"/>
  <c r="I155" i="14" s="1"/>
  <c r="J155" i="14" s="1"/>
  <c r="E150" i="14"/>
  <c r="D150" i="14"/>
  <c r="F149" i="14"/>
  <c r="H149" i="14" s="1"/>
  <c r="I149" i="14" s="1"/>
  <c r="J149" i="14" s="1"/>
  <c r="F148" i="14"/>
  <c r="H148" i="14" s="1"/>
  <c r="I148" i="14" s="1"/>
  <c r="J148" i="14" s="1"/>
  <c r="K148" i="14" s="1"/>
  <c r="E143" i="14"/>
  <c r="D143" i="14"/>
  <c r="I136" i="14"/>
  <c r="H136" i="14"/>
  <c r="G136" i="14"/>
  <c r="F136" i="14"/>
  <c r="E136" i="14"/>
  <c r="D136" i="14"/>
  <c r="F131" i="14"/>
  <c r="H131" i="14" s="1"/>
  <c r="I131" i="14" s="1"/>
  <c r="J131" i="14" s="1"/>
  <c r="K131" i="14" s="1"/>
  <c r="E125" i="14"/>
  <c r="D125" i="14"/>
  <c r="F122" i="14"/>
  <c r="E116" i="14"/>
  <c r="D116" i="14"/>
  <c r="F113" i="14"/>
  <c r="H113" i="14" s="1"/>
  <c r="I113" i="14" s="1"/>
  <c r="J113" i="14" s="1"/>
  <c r="K113" i="14" s="1"/>
  <c r="E107" i="14"/>
  <c r="D107" i="14"/>
  <c r="I98" i="14"/>
  <c r="H98" i="14"/>
  <c r="G98" i="14"/>
  <c r="F98" i="14"/>
  <c r="E98" i="14"/>
  <c r="D98" i="14"/>
  <c r="I92" i="14"/>
  <c r="H92" i="14"/>
  <c r="G92" i="14"/>
  <c r="F92" i="14"/>
  <c r="E92" i="14"/>
  <c r="D92" i="14"/>
  <c r="F85" i="14"/>
  <c r="E85" i="14"/>
  <c r="D85" i="14"/>
  <c r="F81" i="14"/>
  <c r="E81" i="14"/>
  <c r="D81" i="14"/>
  <c r="F77" i="14"/>
  <c r="E77" i="14"/>
  <c r="D77" i="14"/>
  <c r="F73" i="14"/>
  <c r="E73" i="14"/>
  <c r="D73" i="14"/>
  <c r="F67" i="14"/>
  <c r="E67" i="14"/>
  <c r="D67" i="14"/>
  <c r="F63" i="14"/>
  <c r="E63" i="14"/>
  <c r="D63" i="14"/>
  <c r="I59" i="14"/>
  <c r="H59" i="14"/>
  <c r="G59" i="14"/>
  <c r="F59" i="14"/>
  <c r="E59" i="14"/>
  <c r="D59" i="14"/>
  <c r="F55" i="14"/>
  <c r="E55" i="14"/>
  <c r="D55" i="14"/>
  <c r="F50" i="14"/>
  <c r="E50" i="14"/>
  <c r="D50" i="14"/>
  <c r="F46" i="14"/>
  <c r="E46" i="14"/>
  <c r="D46" i="14"/>
  <c r="F42" i="14"/>
  <c r="E42" i="14"/>
  <c r="D42" i="14"/>
  <c r="F38" i="14"/>
  <c r="E38" i="14"/>
  <c r="D38" i="14"/>
  <c r="F31" i="14"/>
  <c r="E31" i="14"/>
  <c r="F27" i="14"/>
  <c r="E27" i="14"/>
  <c r="D27" i="14"/>
  <c r="D26" i="14" s="1"/>
  <c r="D25" i="14" s="1"/>
  <c r="G26" i="14"/>
  <c r="G25" i="14" s="1"/>
  <c r="F21" i="14"/>
  <c r="E21" i="14"/>
  <c r="D21" i="14"/>
  <c r="F17" i="14"/>
  <c r="E17" i="14"/>
  <c r="D17" i="14"/>
  <c r="F13" i="14"/>
  <c r="E13" i="14"/>
  <c r="D13" i="14"/>
  <c r="F9" i="14"/>
  <c r="E9" i="14"/>
  <c r="D9" i="14"/>
  <c r="F468" i="14" l="1"/>
  <c r="H534" i="14"/>
  <c r="F857" i="14"/>
  <c r="D12" i="10" s="1"/>
  <c r="G468" i="14"/>
  <c r="H468" i="14"/>
  <c r="I468" i="14"/>
  <c r="I217" i="14"/>
  <c r="I216" i="14" s="1"/>
  <c r="F216" i="14"/>
  <c r="G217" i="14"/>
  <c r="G216" i="14" s="1"/>
  <c r="H217" i="14"/>
  <c r="H216" i="14" s="1"/>
  <c r="D840" i="14"/>
  <c r="D839" i="14" s="1"/>
  <c r="D838" i="14" s="1"/>
  <c r="K107" i="14"/>
  <c r="J107" i="14"/>
  <c r="J143" i="14"/>
  <c r="K149" i="14"/>
  <c r="K143" i="14" s="1"/>
  <c r="I125" i="14"/>
  <c r="K155" i="14"/>
  <c r="K150" i="14" s="1"/>
  <c r="J150" i="14"/>
  <c r="J157" i="14"/>
  <c r="K162" i="14"/>
  <c r="K157" i="14" s="1"/>
  <c r="E656" i="14"/>
  <c r="E655" i="14" s="1"/>
  <c r="E658" i="14"/>
  <c r="E657" i="14" s="1"/>
  <c r="G656" i="14"/>
  <c r="G655" i="14" s="1"/>
  <c r="G658" i="14"/>
  <c r="G657" i="14" s="1"/>
  <c r="G840" i="14"/>
  <c r="G839" i="14" s="1"/>
  <c r="G838" i="14" s="1"/>
  <c r="H656" i="14"/>
  <c r="H655" i="14" s="1"/>
  <c r="H658" i="14"/>
  <c r="H657" i="14" s="1"/>
  <c r="D656" i="14"/>
  <c r="D655" i="14" s="1"/>
  <c r="D658" i="14"/>
  <c r="D657" i="14" s="1"/>
  <c r="I656" i="14"/>
  <c r="I655" i="14" s="1"/>
  <c r="I658" i="14"/>
  <c r="I657" i="14" s="1"/>
  <c r="B28" i="10"/>
  <c r="F897" i="14"/>
  <c r="F896" i="14" s="1"/>
  <c r="F895" i="14" s="1"/>
  <c r="D14" i="10" s="1"/>
  <c r="F389" i="14"/>
  <c r="D27" i="10"/>
  <c r="D389" i="14"/>
  <c r="B27" i="10"/>
  <c r="E389" i="14"/>
  <c r="C27" i="10"/>
  <c r="D31" i="10"/>
  <c r="H1028" i="14"/>
  <c r="H1014" i="14" s="1"/>
  <c r="H1013" i="14" s="1"/>
  <c r="H1012" i="14" s="1"/>
  <c r="F17" i="10" s="1"/>
  <c r="D864" i="14"/>
  <c r="D858" i="14" s="1"/>
  <c r="D857" i="14" s="1"/>
  <c r="B12" i="10" s="1"/>
  <c r="G995" i="14"/>
  <c r="G988" i="14" s="1"/>
  <c r="F125" i="14"/>
  <c r="I1028" i="14"/>
  <c r="I1014" i="14" s="1"/>
  <c r="I1013" i="14" s="1"/>
  <c r="I1012" i="14" s="1"/>
  <c r="G17" i="10" s="1"/>
  <c r="H125" i="14"/>
  <c r="E680" i="14"/>
  <c r="E679" i="14" s="1"/>
  <c r="E678" i="14" s="1"/>
  <c r="E677" i="14" s="1"/>
  <c r="D231" i="14"/>
  <c r="E72" i="14"/>
  <c r="E71" i="14" s="1"/>
  <c r="G125" i="14"/>
  <c r="H122" i="14"/>
  <c r="I122" i="14" s="1"/>
  <c r="G231" i="14"/>
  <c r="H840" i="14"/>
  <c r="H839" i="14" s="1"/>
  <c r="H838" i="14" s="1"/>
  <c r="G1057" i="14"/>
  <c r="I211" i="14"/>
  <c r="I210" i="14" s="1"/>
  <c r="I1057" i="14"/>
  <c r="H1057" i="14"/>
  <c r="F19" i="10" s="1"/>
  <c r="H880" i="14"/>
  <c r="H871" i="14" s="1"/>
  <c r="F13" i="10" s="1"/>
  <c r="I897" i="14"/>
  <c r="I896" i="14" s="1"/>
  <c r="I895" i="14" s="1"/>
  <c r="G14" i="10" s="1"/>
  <c r="E833" i="14"/>
  <c r="G72" i="14"/>
  <c r="G71" i="14" s="1"/>
  <c r="F680" i="14"/>
  <c r="F679" i="14" s="1"/>
  <c r="F678" i="14" s="1"/>
  <c r="E97" i="14"/>
  <c r="E91" i="14" s="1"/>
  <c r="G442" i="14"/>
  <c r="H741" i="14"/>
  <c r="H740" i="14" s="1"/>
  <c r="H739" i="14" s="1"/>
  <c r="H738" i="14" s="1"/>
  <c r="H737" i="14" s="1"/>
  <c r="G741" i="14"/>
  <c r="G740" i="14" s="1"/>
  <c r="G739" i="14" s="1"/>
  <c r="G738" i="14" s="1"/>
  <c r="G737" i="14" s="1"/>
  <c r="E1057" i="14"/>
  <c r="C19" i="10" s="1"/>
  <c r="E425" i="14"/>
  <c r="E424" i="14" s="1"/>
  <c r="E423" i="14" s="1"/>
  <c r="E405" i="14" s="1"/>
  <c r="C8" i="10" s="1"/>
  <c r="I425" i="14"/>
  <c r="I424" i="14" s="1"/>
  <c r="I423" i="14" s="1"/>
  <c r="I405" i="14" s="1"/>
  <c r="G8" i="10" s="1"/>
  <c r="F595" i="14"/>
  <c r="F594" i="14" s="1"/>
  <c r="F589" i="14" s="1"/>
  <c r="G897" i="14"/>
  <c r="G896" i="14" s="1"/>
  <c r="G895" i="14" s="1"/>
  <c r="E14" i="10" s="1"/>
  <c r="H925" i="14"/>
  <c r="H908" i="14" s="1"/>
  <c r="H907" i="14" s="1"/>
  <c r="D8" i="14"/>
  <c r="D7" i="14" s="1"/>
  <c r="D6" i="14" s="1"/>
  <c r="D5" i="14" s="1"/>
  <c r="F425" i="14"/>
  <c r="F424" i="14" s="1"/>
  <c r="F423" i="14" s="1"/>
  <c r="G880" i="14"/>
  <c r="G871" i="14" s="1"/>
  <c r="E13" i="10" s="1"/>
  <c r="F880" i="14"/>
  <c r="F871" i="14" s="1"/>
  <c r="D13" i="10" s="1"/>
  <c r="I995" i="14"/>
  <c r="I988" i="14" s="1"/>
  <c r="I881" i="14"/>
  <c r="I880" i="14" s="1"/>
  <c r="I871" i="14" s="1"/>
  <c r="G13" i="10" s="1"/>
  <c r="E897" i="14"/>
  <c r="E896" i="14" s="1"/>
  <c r="E895" i="14" s="1"/>
  <c r="C14" i="10" s="1"/>
  <c r="F840" i="14"/>
  <c r="F839" i="14" s="1"/>
  <c r="F838" i="14" s="1"/>
  <c r="E595" i="14"/>
  <c r="E594" i="14" s="1"/>
  <c r="E589" i="14" s="1"/>
  <c r="D1057" i="14"/>
  <c r="B19" i="10" s="1"/>
  <c r="F417" i="14"/>
  <c r="F416" i="14" s="1"/>
  <c r="F415" i="14" s="1"/>
  <c r="F411" i="14" s="1"/>
  <c r="F410" i="14" s="1"/>
  <c r="F383" i="14"/>
  <c r="E840" i="14"/>
  <c r="E839" i="14" s="1"/>
  <c r="E838" i="14" s="1"/>
  <c r="E8" i="14"/>
  <c r="E7" i="14" s="1"/>
  <c r="E135" i="14"/>
  <c r="E134" i="14" s="1"/>
  <c r="G8" i="14"/>
  <c r="G7" i="14" s="1"/>
  <c r="G6" i="14" s="1"/>
  <c r="G5" i="14" s="1"/>
  <c r="H72" i="14"/>
  <c r="H71" i="14" s="1"/>
  <c r="I595" i="14"/>
  <c r="I594" i="14" s="1"/>
  <c r="I589" i="14" s="1"/>
  <c r="D897" i="14"/>
  <c r="D896" i="14" s="1"/>
  <c r="D895" i="14" s="1"/>
  <c r="B14" i="10" s="1"/>
  <c r="I840" i="14"/>
  <c r="I839" i="14" s="1"/>
  <c r="I838" i="14" s="1"/>
  <c r="G858" i="14"/>
  <c r="G857" i="14" s="1"/>
  <c r="E12" i="10" s="1"/>
  <c r="D383" i="14"/>
  <c r="H383" i="14"/>
  <c r="H995" i="14"/>
  <c r="H988" i="14" s="1"/>
  <c r="E383" i="14"/>
  <c r="I383" i="14"/>
  <c r="I230" i="14" s="1"/>
  <c r="G383" i="14"/>
  <c r="E1028" i="14"/>
  <c r="E1014" i="14" s="1"/>
  <c r="E1013" i="14" s="1"/>
  <c r="E1012" i="14" s="1"/>
  <c r="C17" i="10" s="1"/>
  <c r="G425" i="14"/>
  <c r="G424" i="14" s="1"/>
  <c r="G423" i="14" s="1"/>
  <c r="D679" i="14"/>
  <c r="D678" i="14" s="1"/>
  <c r="D677" i="14" s="1"/>
  <c r="D833" i="14"/>
  <c r="D832" i="14" s="1"/>
  <c r="H833" i="14"/>
  <c r="F833" i="14"/>
  <c r="D595" i="14"/>
  <c r="D594" i="14" s="1"/>
  <c r="D589" i="14" s="1"/>
  <c r="D881" i="14"/>
  <c r="D880" i="14" s="1"/>
  <c r="D871" i="14" s="1"/>
  <c r="B13" i="10" s="1"/>
  <c r="E881" i="14"/>
  <c r="E880" i="14" s="1"/>
  <c r="E871" i="14" s="1"/>
  <c r="C13" i="10" s="1"/>
  <c r="H858" i="14"/>
  <c r="H857" i="14" s="1"/>
  <c r="F12" i="10" s="1"/>
  <c r="D54" i="14"/>
  <c r="G833" i="14"/>
  <c r="I858" i="14"/>
  <c r="I857" i="14" s="1"/>
  <c r="G12" i="10" s="1"/>
  <c r="H897" i="14"/>
  <c r="H896" i="14" s="1"/>
  <c r="H895" i="14" s="1"/>
  <c r="F14" i="10" s="1"/>
  <c r="G1028" i="14"/>
  <c r="G1014" i="14" s="1"/>
  <c r="G1013" i="14" s="1"/>
  <c r="G1012" i="14" s="1"/>
  <c r="E17" i="10" s="1"/>
  <c r="F211" i="14"/>
  <c r="F210" i="14" s="1"/>
  <c r="F54" i="14"/>
  <c r="F37" i="14"/>
  <c r="F8" i="14"/>
  <c r="F7" i="14" s="1"/>
  <c r="H26" i="14"/>
  <c r="H25" i="14" s="1"/>
  <c r="E37" i="14"/>
  <c r="I37" i="14"/>
  <c r="G37" i="14"/>
  <c r="E54" i="14"/>
  <c r="G211" i="14"/>
  <c r="G210" i="14" s="1"/>
  <c r="E211" i="14"/>
  <c r="E210" i="14" s="1"/>
  <c r="E209" i="14" s="1"/>
  <c r="H8" i="14"/>
  <c r="H7" i="14" s="1"/>
  <c r="F26" i="14"/>
  <c r="F25" i="14" s="1"/>
  <c r="E231" i="14"/>
  <c r="F231" i="14"/>
  <c r="I925" i="14"/>
  <c r="I923" i="14" s="1"/>
  <c r="I922" i="14" s="1"/>
  <c r="I921" i="14" s="1"/>
  <c r="D925" i="14"/>
  <c r="D908" i="14" s="1"/>
  <c r="D907" i="14" s="1"/>
  <c r="D906" i="14" s="1"/>
  <c r="B15" i="10" s="1"/>
  <c r="E468" i="14"/>
  <c r="F72" i="14"/>
  <c r="F71" i="14" s="1"/>
  <c r="D72" i="14"/>
  <c r="D71" i="14" s="1"/>
  <c r="H150" i="14"/>
  <c r="D211" i="14"/>
  <c r="D210" i="14" s="1"/>
  <c r="D209" i="14" s="1"/>
  <c r="H211" i="14"/>
  <c r="H210" i="14" s="1"/>
  <c r="D442" i="14"/>
  <c r="F442" i="14"/>
  <c r="D470" i="14"/>
  <c r="D469" i="14" s="1"/>
  <c r="D468" i="14" s="1"/>
  <c r="H596" i="14"/>
  <c r="H595" i="14"/>
  <c r="H594" i="14" s="1"/>
  <c r="H589" i="14" s="1"/>
  <c r="E26" i="14"/>
  <c r="E25" i="14" s="1"/>
  <c r="I26" i="14"/>
  <c r="I25" i="14" s="1"/>
  <c r="D37" i="14"/>
  <c r="H37" i="14"/>
  <c r="F157" i="14"/>
  <c r="D425" i="14"/>
  <c r="D424" i="14" s="1"/>
  <c r="D423" i="14" s="1"/>
  <c r="D405" i="14" s="1"/>
  <c r="B8" i="10" s="1"/>
  <c r="H425" i="14"/>
  <c r="H424" i="14" s="1"/>
  <c r="H423" i="14" s="1"/>
  <c r="H405" i="14" s="1"/>
  <c r="F8" i="10" s="1"/>
  <c r="F995" i="14"/>
  <c r="F988" i="14" s="1"/>
  <c r="I8" i="14"/>
  <c r="I7" i="14" s="1"/>
  <c r="F150" i="14"/>
  <c r="I442" i="14"/>
  <c r="H732" i="14"/>
  <c r="H731" i="14" s="1"/>
  <c r="H730" i="14" s="1"/>
  <c r="H729" i="14" s="1"/>
  <c r="G731" i="14"/>
  <c r="G730" i="14" s="1"/>
  <c r="G729" i="14" s="1"/>
  <c r="G696" i="14"/>
  <c r="G693" i="14" s="1"/>
  <c r="F731" i="14"/>
  <c r="F730" i="14" s="1"/>
  <c r="F729" i="14" s="1"/>
  <c r="I833" i="14"/>
  <c r="F1028" i="14"/>
  <c r="F1014" i="14" s="1"/>
  <c r="F1013" i="14" s="1"/>
  <c r="F1012" i="14" s="1"/>
  <c r="D17" i="10" s="1"/>
  <c r="D1014" i="14"/>
  <c r="D1013" i="14" s="1"/>
  <c r="D1012" i="14" s="1"/>
  <c r="B17" i="10" s="1"/>
  <c r="F1057" i="14"/>
  <c r="F925" i="14"/>
  <c r="D790" i="14"/>
  <c r="D789" i="14" s="1"/>
  <c r="D780" i="14" s="1"/>
  <c r="D737" i="14" s="1"/>
  <c r="G925" i="14"/>
  <c r="G923" i="14" s="1"/>
  <c r="G922" i="14" s="1"/>
  <c r="G921" i="14" s="1"/>
  <c r="E925" i="14"/>
  <c r="E908" i="14" s="1"/>
  <c r="E907" i="14" s="1"/>
  <c r="D534" i="14"/>
  <c r="F534" i="14"/>
  <c r="E534" i="14"/>
  <c r="I534" i="14"/>
  <c r="G595" i="14"/>
  <c r="G594" i="14" s="1"/>
  <c r="G589" i="14" s="1"/>
  <c r="G684" i="14"/>
  <c r="G680" i="14" s="1"/>
  <c r="E740" i="14"/>
  <c r="E739" i="14" s="1"/>
  <c r="E738" i="14" s="1"/>
  <c r="E737" i="14" s="1"/>
  <c r="E995" i="14"/>
  <c r="E988" i="14" s="1"/>
  <c r="F177" i="14"/>
  <c r="F176" i="14" s="1"/>
  <c r="F165" i="14" s="1"/>
  <c r="F164" i="14" s="1"/>
  <c r="G157" i="14"/>
  <c r="D135" i="14"/>
  <c r="D134" i="14" s="1"/>
  <c r="I150" i="14"/>
  <c r="D97" i="14"/>
  <c r="D91" i="14" s="1"/>
  <c r="F116" i="14"/>
  <c r="F143" i="14"/>
  <c r="H684" i="14"/>
  <c r="G143" i="14"/>
  <c r="D177" i="14"/>
  <c r="D176" i="14" s="1"/>
  <c r="D165" i="14" s="1"/>
  <c r="D164" i="14" s="1"/>
  <c r="G107" i="14"/>
  <c r="I157" i="14"/>
  <c r="H157" i="14"/>
  <c r="E177" i="14"/>
  <c r="E176" i="14" s="1"/>
  <c r="E165" i="14" s="1"/>
  <c r="E164" i="14" s="1"/>
  <c r="F608" i="14"/>
  <c r="F107" i="14"/>
  <c r="I185" i="14"/>
  <c r="I177" i="14" s="1"/>
  <c r="I176" i="14" s="1"/>
  <c r="I165" i="14" s="1"/>
  <c r="H185" i="14"/>
  <c r="I696" i="14"/>
  <c r="I693" i="14" s="1"/>
  <c r="H696" i="14"/>
  <c r="H693" i="14" s="1"/>
  <c r="G185" i="14"/>
  <c r="G177" i="14" s="1"/>
  <c r="G176" i="14" s="1"/>
  <c r="G165" i="14" s="1"/>
  <c r="G164" i="14" s="1"/>
  <c r="E442" i="14"/>
  <c r="G150" i="14"/>
  <c r="H442" i="14"/>
  <c r="G534" i="14"/>
  <c r="B11" i="10" l="1"/>
  <c r="G1365" i="14"/>
  <c r="E18" i="10" s="1"/>
  <c r="E19" i="10"/>
  <c r="F1365" i="14"/>
  <c r="D18" i="10" s="1"/>
  <c r="D19" i="10"/>
  <c r="H177" i="14"/>
  <c r="H176" i="14" s="1"/>
  <c r="H165" i="14" s="1"/>
  <c r="H164" i="14" s="1"/>
  <c r="F5" i="10" s="1"/>
  <c r="B5" i="10"/>
  <c r="B24" i="10" s="1"/>
  <c r="C5" i="10"/>
  <c r="C24" i="10" s="1"/>
  <c r="D5" i="10"/>
  <c r="D24" i="10" s="1"/>
  <c r="E5" i="10"/>
  <c r="F209" i="14"/>
  <c r="H209" i="14"/>
  <c r="G209" i="14"/>
  <c r="I209" i="14"/>
  <c r="I684" i="14"/>
  <c r="I680" i="14" s="1"/>
  <c r="I679" i="14" s="1"/>
  <c r="I678" i="14" s="1"/>
  <c r="J135" i="14"/>
  <c r="J134" i="14" s="1"/>
  <c r="K116" i="14"/>
  <c r="J116" i="14"/>
  <c r="J125" i="14"/>
  <c r="K125" i="14"/>
  <c r="K135" i="14"/>
  <c r="K134" i="14" s="1"/>
  <c r="D828" i="14"/>
  <c r="D827" i="14" s="1"/>
  <c r="D676" i="14" s="1"/>
  <c r="B10" i="10" s="1"/>
  <c r="F828" i="14"/>
  <c r="F827" i="14" s="1"/>
  <c r="F832" i="14"/>
  <c r="E828" i="14"/>
  <c r="E827" i="14" s="1"/>
  <c r="E676" i="14" s="1"/>
  <c r="C10" i="10" s="1"/>
  <c r="E832" i="14"/>
  <c r="G405" i="14"/>
  <c r="E8" i="10" s="1"/>
  <c r="I828" i="14"/>
  <c r="I827" i="14" s="1"/>
  <c r="I832" i="14"/>
  <c r="E6" i="14"/>
  <c r="E5" i="14" s="1"/>
  <c r="H828" i="14"/>
  <c r="H827" i="14" s="1"/>
  <c r="H832" i="14"/>
  <c r="G828" i="14"/>
  <c r="G827" i="14" s="1"/>
  <c r="G832" i="14"/>
  <c r="I1365" i="14"/>
  <c r="G18" i="10" s="1"/>
  <c r="G19" i="10"/>
  <c r="G25" i="10" s="1"/>
  <c r="D1365" i="14"/>
  <c r="B18" i="10" s="1"/>
  <c r="B25" i="10"/>
  <c r="H1365" i="14"/>
  <c r="F18" i="10" s="1"/>
  <c r="E1365" i="14"/>
  <c r="C18" i="10" s="1"/>
  <c r="G441" i="14"/>
  <c r="G436" i="14" s="1"/>
  <c r="G435" i="14" s="1"/>
  <c r="E9" i="10" s="1"/>
  <c r="D36" i="14"/>
  <c r="D35" i="14" s="1"/>
  <c r="D4" i="14" s="1"/>
  <c r="I229" i="14"/>
  <c r="I228" i="14" s="1"/>
  <c r="I227" i="14" s="1"/>
  <c r="D230" i="14"/>
  <c r="D229" i="14" s="1"/>
  <c r="D228" i="14" s="1"/>
  <c r="D227" i="14" s="1"/>
  <c r="D208" i="14" s="1"/>
  <c r="B6" i="10" s="1"/>
  <c r="H230" i="14"/>
  <c r="E36" i="14"/>
  <c r="E35" i="14" s="1"/>
  <c r="F36" i="14"/>
  <c r="F35" i="14" s="1"/>
  <c r="G116" i="14"/>
  <c r="G97" i="14" s="1"/>
  <c r="G91" i="14" s="1"/>
  <c r="G230" i="14"/>
  <c r="G229" i="14" s="1"/>
  <c r="G228" i="14" s="1"/>
  <c r="G227" i="14" s="1"/>
  <c r="F230" i="14"/>
  <c r="F229" i="14" s="1"/>
  <c r="F228" i="14" s="1"/>
  <c r="F227" i="14" s="1"/>
  <c r="I732" i="14"/>
  <c r="I441" i="14"/>
  <c r="I436" i="14" s="1"/>
  <c r="I435" i="14" s="1"/>
  <c r="G9" i="10" s="1"/>
  <c r="F6" i="14"/>
  <c r="F5" i="14" s="1"/>
  <c r="H923" i="14"/>
  <c r="H922" i="14" s="1"/>
  <c r="H921" i="14" s="1"/>
  <c r="F405" i="14"/>
  <c r="D8" i="10" s="1"/>
  <c r="I741" i="14"/>
  <c r="I740" i="14" s="1"/>
  <c r="I739" i="14" s="1"/>
  <c r="I738" i="14" s="1"/>
  <c r="I737" i="14" s="1"/>
  <c r="D856" i="14"/>
  <c r="F677" i="14"/>
  <c r="E441" i="14"/>
  <c r="E436" i="14" s="1"/>
  <c r="E435" i="14" s="1"/>
  <c r="C9" i="10" s="1"/>
  <c r="H6" i="14"/>
  <c r="H5" i="14" s="1"/>
  <c r="E90" i="14"/>
  <c r="E89" i="14" s="1"/>
  <c r="E230" i="14"/>
  <c r="E229" i="14" s="1"/>
  <c r="E228" i="14" s="1"/>
  <c r="E227" i="14" s="1"/>
  <c r="E208" i="14" s="1"/>
  <c r="C6" i="10" s="1"/>
  <c r="H906" i="14"/>
  <c r="H441" i="14"/>
  <c r="H436" i="14" s="1"/>
  <c r="H435" i="14" s="1"/>
  <c r="F9" i="10" s="1"/>
  <c r="G908" i="14"/>
  <c r="G907" i="14" s="1"/>
  <c r="G906" i="14" s="1"/>
  <c r="E15" i="10" s="1"/>
  <c r="E11" i="10" s="1"/>
  <c r="F135" i="14"/>
  <c r="F134" i="14" s="1"/>
  <c r="I908" i="14"/>
  <c r="I907" i="14" s="1"/>
  <c r="I906" i="14" s="1"/>
  <c r="F922" i="14"/>
  <c r="F921" i="14" s="1"/>
  <c r="F908" i="14" s="1"/>
  <c r="F907" i="14" s="1"/>
  <c r="F906" i="14" s="1"/>
  <c r="E906" i="14"/>
  <c r="C15" i="10" s="1"/>
  <c r="C11" i="10" s="1"/>
  <c r="F441" i="14"/>
  <c r="F436" i="14" s="1"/>
  <c r="F435" i="14" s="1"/>
  <c r="D9" i="10" s="1"/>
  <c r="G679" i="14"/>
  <c r="G678" i="14" s="1"/>
  <c r="G677" i="14" s="1"/>
  <c r="D441" i="14"/>
  <c r="D436" i="14" s="1"/>
  <c r="D435" i="14" s="1"/>
  <c r="B9" i="10" s="1"/>
  <c r="F97" i="14"/>
  <c r="F91" i="14" s="1"/>
  <c r="I6" i="14"/>
  <c r="I5" i="14" s="1"/>
  <c r="I164" i="14"/>
  <c r="G5" i="10" s="1"/>
  <c r="G24" i="10" s="1"/>
  <c r="G135" i="14"/>
  <c r="G134" i="14" s="1"/>
  <c r="D90" i="14"/>
  <c r="D89" i="14" s="1"/>
  <c r="I116" i="14"/>
  <c r="H116" i="14"/>
  <c r="I143" i="14"/>
  <c r="I135" i="14" s="1"/>
  <c r="I134" i="14" s="1"/>
  <c r="H143" i="14"/>
  <c r="H135" i="14" s="1"/>
  <c r="H134" i="14" s="1"/>
  <c r="H680" i="14"/>
  <c r="H679" i="14" s="1"/>
  <c r="H678" i="14" s="1"/>
  <c r="H677" i="14" s="1"/>
  <c r="I107" i="14"/>
  <c r="H107" i="14"/>
  <c r="I208" i="14" l="1"/>
  <c r="G6" i="10" s="1"/>
  <c r="F15" i="10"/>
  <c r="F11" i="10" s="1"/>
  <c r="H856" i="14"/>
  <c r="E24" i="10"/>
  <c r="F24" i="10"/>
  <c r="G208" i="14"/>
  <c r="E6" i="10" s="1"/>
  <c r="F208" i="14"/>
  <c r="D6" i="10" s="1"/>
  <c r="K97" i="14"/>
  <c r="K91" i="14" s="1"/>
  <c r="K90" i="14" s="1"/>
  <c r="K89" i="14" s="1"/>
  <c r="J684" i="14"/>
  <c r="J680" i="14" s="1"/>
  <c r="J679" i="14" s="1"/>
  <c r="J678" i="14" s="1"/>
  <c r="K684" i="14"/>
  <c r="K680" i="14" s="1"/>
  <c r="K679" i="14" s="1"/>
  <c r="K678" i="14" s="1"/>
  <c r="I731" i="14"/>
  <c r="I730" i="14" s="1"/>
  <c r="J732" i="14"/>
  <c r="J97" i="14"/>
  <c r="J91" i="14" s="1"/>
  <c r="J90" i="14" s="1"/>
  <c r="J89" i="14" s="1"/>
  <c r="H676" i="14"/>
  <c r="F10" i="10" s="1"/>
  <c r="C9" i="17" s="1"/>
  <c r="E4" i="14"/>
  <c r="E3" i="14" s="1"/>
  <c r="H229" i="14"/>
  <c r="H228" i="14" s="1"/>
  <c r="H227" i="14" s="1"/>
  <c r="H208" i="14" s="1"/>
  <c r="F6" i="10" s="1"/>
  <c r="E856" i="14"/>
  <c r="I856" i="14"/>
  <c r="G15" i="10"/>
  <c r="G11" i="10" s="1"/>
  <c r="G856" i="14"/>
  <c r="G676" i="14"/>
  <c r="E10" i="10" s="1"/>
  <c r="G90" i="14"/>
  <c r="G89" i="14" s="1"/>
  <c r="F4" i="14"/>
  <c r="F676" i="14"/>
  <c r="D10" i="10" s="1"/>
  <c r="D15" i="10"/>
  <c r="D11" i="10" s="1"/>
  <c r="D3" i="14"/>
  <c r="H97" i="14"/>
  <c r="H91" i="14" s="1"/>
  <c r="H90" i="14" s="1"/>
  <c r="H89" i="14" s="1"/>
  <c r="F90" i="14"/>
  <c r="F89" i="14" s="1"/>
  <c r="I97" i="14"/>
  <c r="I91" i="14" s="1"/>
  <c r="I90" i="14" s="1"/>
  <c r="I89" i="14" s="1"/>
  <c r="D2" i="14" l="1"/>
  <c r="D1366" i="14" s="1"/>
  <c r="B4" i="10"/>
  <c r="B3" i="10" s="1"/>
  <c r="B20" i="10" s="1"/>
  <c r="E2" i="14"/>
  <c r="E1366" i="14" s="1"/>
  <c r="E1368" i="14" s="1"/>
  <c r="C4" i="10"/>
  <c r="C3" i="10" s="1"/>
  <c r="C20" i="10" s="1"/>
  <c r="I729" i="14"/>
  <c r="I677" i="14" s="1"/>
  <c r="I676" i="14" s="1"/>
  <c r="G10" i="10" s="1"/>
  <c r="D9" i="17" s="1"/>
  <c r="J731" i="14"/>
  <c r="J730" i="14" s="1"/>
  <c r="K732" i="14"/>
  <c r="K731" i="14" s="1"/>
  <c r="K730" i="14" s="1"/>
  <c r="F856" i="14"/>
  <c r="F3" i="14"/>
  <c r="F2" i="14" l="1"/>
  <c r="F1366" i="14" s="1"/>
  <c r="F1368" i="14" s="1"/>
  <c r="D4" i="10"/>
  <c r="D3" i="10" s="1"/>
  <c r="D20" i="10" s="1"/>
  <c r="J729" i="14"/>
  <c r="J677" i="14" s="1"/>
  <c r="J676" i="14" s="1"/>
  <c r="H10" i="10" s="1"/>
  <c r="E9" i="17" s="1"/>
  <c r="K729" i="14"/>
  <c r="K677" i="14" s="1"/>
  <c r="K676" i="14" s="1"/>
  <c r="I10" i="10" s="1"/>
  <c r="F9" i="17" s="1"/>
  <c r="B32" i="10" l="1"/>
  <c r="C29" i="10"/>
  <c r="B29" i="10"/>
  <c r="O67" i="2"/>
  <c r="L372" i="2"/>
  <c r="N372" i="2"/>
  <c r="P372" i="2"/>
  <c r="M367" i="2"/>
  <c r="O392" i="2"/>
  <c r="N392" i="2"/>
  <c r="M392" i="2"/>
  <c r="L392" i="2"/>
  <c r="L397" i="2"/>
  <c r="M397" i="2"/>
  <c r="N397" i="2"/>
  <c r="O397" i="2"/>
  <c r="P401" i="2"/>
  <c r="P400" i="2"/>
  <c r="P399" i="2"/>
  <c r="P398" i="2"/>
  <c r="P397" i="2"/>
  <c r="J530" i="2"/>
  <c r="K530" i="2"/>
  <c r="L530" i="2"/>
  <c r="M530" i="2"/>
  <c r="N530" i="2"/>
  <c r="O530" i="2"/>
  <c r="N587" i="2"/>
  <c r="M211" i="2"/>
  <c r="N211" i="2"/>
  <c r="O83" i="2"/>
  <c r="L83" i="2"/>
  <c r="M83" i="2"/>
  <c r="L78" i="2"/>
  <c r="M78" i="2"/>
  <c r="N78" i="2"/>
  <c r="L586" i="2"/>
  <c r="M586" i="2"/>
  <c r="N586" i="2"/>
  <c r="M542" i="2"/>
  <c r="N542" i="2"/>
  <c r="M536" i="2"/>
  <c r="N536" i="2"/>
  <c r="O536" i="2"/>
  <c r="O279" i="2"/>
  <c r="N279" i="2"/>
  <c r="M279" i="2"/>
  <c r="L279" i="2"/>
  <c r="M276" i="2"/>
  <c r="N276" i="2"/>
  <c r="M813" i="2"/>
  <c r="N813" i="2"/>
  <c r="M811" i="2"/>
  <c r="N811" i="2"/>
  <c r="M97" i="2"/>
  <c r="N97" i="2"/>
  <c r="M95" i="2"/>
  <c r="N95" i="2"/>
  <c r="M93" i="2"/>
  <c r="M92" i="2"/>
  <c r="N92" i="2"/>
  <c r="M91" i="2"/>
  <c r="N91" i="2"/>
  <c r="M90" i="2"/>
  <c r="M87" i="2"/>
  <c r="N87" i="2"/>
  <c r="P821" i="2"/>
  <c r="P802" i="2"/>
  <c r="P803" i="2"/>
  <c r="P804" i="2"/>
  <c r="P805" i="2"/>
  <c r="P806" i="2"/>
  <c r="P785" i="2"/>
  <c r="P776" i="2"/>
  <c r="P771" i="2"/>
  <c r="P735" i="2"/>
  <c r="P724" i="2"/>
  <c r="P725" i="2"/>
  <c r="P726" i="2"/>
  <c r="P718" i="2"/>
  <c r="P719" i="2"/>
  <c r="P720" i="2"/>
  <c r="P721" i="2"/>
  <c r="P722" i="2"/>
  <c r="P723" i="2"/>
  <c r="P714" i="2"/>
  <c r="P715" i="2"/>
  <c r="P716" i="2"/>
  <c r="P717" i="2"/>
  <c r="P712" i="2"/>
  <c r="P713" i="2"/>
  <c r="P706" i="2"/>
  <c r="P681" i="2"/>
  <c r="P682" i="2"/>
  <c r="P683" i="2"/>
  <c r="M669" i="2"/>
  <c r="N669" i="2"/>
  <c r="M668" i="2"/>
  <c r="N668" i="2"/>
  <c r="M664" i="2"/>
  <c r="N664" i="2"/>
  <c r="M665" i="2"/>
  <c r="N665" i="2"/>
  <c r="M666" i="2"/>
  <c r="N666" i="2"/>
  <c r="P666" i="2"/>
  <c r="M663" i="2"/>
  <c r="N663" i="2"/>
  <c r="L660" i="2"/>
  <c r="M660" i="2"/>
  <c r="N660" i="2"/>
  <c r="P646" i="2"/>
  <c r="P639" i="2"/>
  <c r="P640" i="2"/>
  <c r="P576" i="2"/>
  <c r="M571" i="2"/>
  <c r="N571" i="2"/>
  <c r="O571" i="2"/>
  <c r="P572" i="2"/>
  <c r="M569" i="2"/>
  <c r="N569" i="2"/>
  <c r="O569" i="2"/>
  <c r="M564" i="2"/>
  <c r="N564" i="2"/>
  <c r="O564" i="2"/>
  <c r="M565" i="2"/>
  <c r="N565" i="2"/>
  <c r="O565" i="2"/>
  <c r="M563" i="2"/>
  <c r="N563" i="2"/>
  <c r="O563" i="2"/>
  <c r="M560" i="2"/>
  <c r="N560" i="2"/>
  <c r="O560" i="2"/>
  <c r="M561" i="2"/>
  <c r="N561" i="2"/>
  <c r="O561" i="2"/>
  <c r="M559" i="2"/>
  <c r="N559" i="2"/>
  <c r="O559" i="2"/>
  <c r="L562" i="2"/>
  <c r="L558" i="2"/>
  <c r="P553" i="2"/>
  <c r="P532" i="2"/>
  <c r="P533" i="2"/>
  <c r="P531" i="2"/>
  <c r="P530" i="2"/>
  <c r="P516" i="2"/>
  <c r="L512" i="2"/>
  <c r="M512" i="2"/>
  <c r="N512" i="2"/>
  <c r="O512" i="2"/>
  <c r="L510" i="2"/>
  <c r="M510" i="2"/>
  <c r="N510" i="2"/>
  <c r="O510" i="2"/>
  <c r="M505" i="2"/>
  <c r="N505" i="2"/>
  <c r="O505" i="2"/>
  <c r="P505" i="2"/>
  <c r="P506" i="2"/>
  <c r="M501" i="2"/>
  <c r="N501" i="2"/>
  <c r="O501" i="2"/>
  <c r="P501" i="2"/>
  <c r="P497" i="2"/>
  <c r="M496" i="2"/>
  <c r="N496" i="2"/>
  <c r="O496" i="2"/>
  <c r="P496" i="2"/>
  <c r="M494" i="2"/>
  <c r="N494" i="2"/>
  <c r="M493" i="2"/>
  <c r="N493" i="2"/>
  <c r="O493" i="2"/>
  <c r="M492" i="2"/>
  <c r="M489" i="2"/>
  <c r="M490" i="2"/>
  <c r="M488" i="2"/>
  <c r="N488" i="2"/>
  <c r="O488" i="2"/>
  <c r="L491" i="2"/>
  <c r="L487" i="2"/>
  <c r="M485" i="2"/>
  <c r="N485" i="2"/>
  <c r="O485" i="2"/>
  <c r="K481" i="2"/>
  <c r="K480" i="2"/>
  <c r="L481" i="2"/>
  <c r="L480" i="2"/>
  <c r="M481" i="2"/>
  <c r="N481" i="2"/>
  <c r="N480" i="2"/>
  <c r="O481" i="2"/>
  <c r="O480" i="2"/>
  <c r="P482" i="2"/>
  <c r="P481" i="2"/>
  <c r="P473" i="2"/>
  <c r="P474" i="2"/>
  <c r="P475" i="2"/>
  <c r="P476" i="2"/>
  <c r="P477" i="2"/>
  <c r="P478" i="2"/>
  <c r="M472" i="2"/>
  <c r="N472" i="2"/>
  <c r="M468" i="2"/>
  <c r="N468" i="2"/>
  <c r="O468" i="2"/>
  <c r="M469" i="2"/>
  <c r="N469" i="2"/>
  <c r="O469" i="2"/>
  <c r="M467" i="2"/>
  <c r="N467" i="2"/>
  <c r="L466" i="2"/>
  <c r="M464" i="2"/>
  <c r="N464" i="2"/>
  <c r="O464" i="2"/>
  <c r="P464" i="2"/>
  <c r="M465" i="2"/>
  <c r="N465" i="2"/>
  <c r="O465" i="2"/>
  <c r="M463" i="2"/>
  <c r="N463" i="2"/>
  <c r="L462" i="2"/>
  <c r="P456" i="2"/>
  <c r="P449" i="2"/>
  <c r="I440" i="2"/>
  <c r="P440" i="2"/>
  <c r="P441" i="2"/>
  <c r="P442" i="2"/>
  <c r="P443" i="2"/>
  <c r="P444" i="2"/>
  <c r="P438" i="2"/>
  <c r="P436" i="2"/>
  <c r="L435" i="2"/>
  <c r="P433" i="2"/>
  <c r="P432" i="2"/>
  <c r="P424" i="2"/>
  <c r="P425" i="2"/>
  <c r="M423" i="2"/>
  <c r="N423" i="2"/>
  <c r="O423" i="2"/>
  <c r="P423" i="2"/>
  <c r="P422" i="2"/>
  <c r="M409" i="2"/>
  <c r="N409" i="2"/>
  <c r="O409" i="2"/>
  <c r="M415" i="2"/>
  <c r="N415" i="2"/>
  <c r="O415" i="2"/>
  <c r="M417" i="2"/>
  <c r="N417" i="2"/>
  <c r="O417" i="2"/>
  <c r="P417" i="2"/>
  <c r="M418" i="2"/>
  <c r="N418" i="2"/>
  <c r="M419" i="2"/>
  <c r="N419" i="2"/>
  <c r="O419" i="2"/>
  <c r="M420" i="2"/>
  <c r="N420" i="2"/>
  <c r="M421" i="2"/>
  <c r="N421" i="2"/>
  <c r="O421" i="2"/>
  <c r="P421" i="2"/>
  <c r="L406" i="2"/>
  <c r="M406" i="2"/>
  <c r="N406" i="2"/>
  <c r="O406" i="2"/>
  <c r="M416" i="2"/>
  <c r="N416" i="2"/>
  <c r="M412" i="2"/>
  <c r="N412" i="2"/>
  <c r="M414" i="2"/>
  <c r="M413" i="2"/>
  <c r="M411" i="2"/>
  <c r="N411" i="2"/>
  <c r="M410" i="2"/>
  <c r="M408" i="2"/>
  <c r="N408" i="2"/>
  <c r="O408" i="2"/>
  <c r="M407" i="2"/>
  <c r="N407" i="2"/>
  <c r="O407" i="2"/>
  <c r="P404" i="2"/>
  <c r="P402" i="2"/>
  <c r="P394" i="2"/>
  <c r="P395" i="2"/>
  <c r="P396" i="2"/>
  <c r="P393" i="2"/>
  <c r="P389" i="2"/>
  <c r="P390" i="2"/>
  <c r="P391" i="2"/>
  <c r="P388" i="2"/>
  <c r="L387" i="2"/>
  <c r="M387" i="2"/>
  <c r="N387" i="2"/>
  <c r="O387" i="2"/>
  <c r="P383" i="2"/>
  <c r="P384" i="2"/>
  <c r="P381" i="2"/>
  <c r="M382" i="2"/>
  <c r="L377" i="2"/>
  <c r="M377" i="2"/>
  <c r="L378" i="2"/>
  <c r="M378" i="2"/>
  <c r="N378" i="2"/>
  <c r="L379" i="2"/>
  <c r="L376" i="2"/>
  <c r="L374" i="2"/>
  <c r="M374" i="2"/>
  <c r="N374" i="2"/>
  <c r="O374" i="2"/>
  <c r="M373" i="2"/>
  <c r="L370" i="2"/>
  <c r="L369" i="2"/>
  <c r="M369" i="2"/>
  <c r="N369" i="2"/>
  <c r="P368" i="2"/>
  <c r="L361" i="2"/>
  <c r="M361" i="2"/>
  <c r="N361" i="2"/>
  <c r="O361" i="2"/>
  <c r="L360" i="2"/>
  <c r="M360" i="2"/>
  <c r="N360" i="2"/>
  <c r="L359" i="2"/>
  <c r="M359" i="2"/>
  <c r="L358" i="2"/>
  <c r="M358" i="2"/>
  <c r="L357" i="2"/>
  <c r="M357" i="2"/>
  <c r="N357" i="2"/>
  <c r="L356" i="2"/>
  <c r="M356" i="2"/>
  <c r="N356" i="2"/>
  <c r="O356" i="2"/>
  <c r="P362" i="2"/>
  <c r="P363" i="2"/>
  <c r="P364" i="2"/>
  <c r="P365" i="2"/>
  <c r="P355" i="2"/>
  <c r="P351" i="2"/>
  <c r="P352" i="2"/>
  <c r="P350" i="2"/>
  <c r="L348" i="2"/>
  <c r="M348" i="2"/>
  <c r="N348" i="2"/>
  <c r="P346" i="2"/>
  <c r="P341" i="2"/>
  <c r="P338" i="2"/>
  <c r="P339" i="2"/>
  <c r="L337" i="2"/>
  <c r="P332" i="2"/>
  <c r="P333" i="2"/>
  <c r="P334" i="2"/>
  <c r="P335" i="2"/>
  <c r="P331" i="2"/>
  <c r="P325" i="2"/>
  <c r="P327" i="2"/>
  <c r="M323" i="2"/>
  <c r="L328" i="2"/>
  <c r="M328" i="2"/>
  <c r="N328" i="2"/>
  <c r="O328" i="2"/>
  <c r="L326" i="2"/>
  <c r="M326" i="2"/>
  <c r="N326" i="2"/>
  <c r="O326" i="2"/>
  <c r="L324" i="2"/>
  <c r="M324" i="2"/>
  <c r="N324" i="2"/>
  <c r="L322" i="2"/>
  <c r="M322" i="2"/>
  <c r="N322" i="2"/>
  <c r="O322" i="2"/>
  <c r="L317" i="2"/>
  <c r="L318" i="2"/>
  <c r="M318" i="2"/>
  <c r="L319" i="2"/>
  <c r="L316" i="2"/>
  <c r="M316" i="2"/>
  <c r="N316" i="2"/>
  <c r="P314" i="2"/>
  <c r="L313" i="2"/>
  <c r="P309" i="2"/>
  <c r="P308" i="2"/>
  <c r="P304" i="2"/>
  <c r="P303" i="2"/>
  <c r="P305" i="2"/>
  <c r="P306" i="2"/>
  <c r="P302" i="2"/>
  <c r="L302" i="2"/>
  <c r="M302" i="2"/>
  <c r="N302" i="2"/>
  <c r="O302" i="2"/>
  <c r="P299" i="2"/>
  <c r="P300" i="2"/>
  <c r="P301" i="2"/>
  <c r="P298" i="2"/>
  <c r="L297" i="2"/>
  <c r="M297" i="2"/>
  <c r="N297" i="2"/>
  <c r="O297" i="2"/>
  <c r="P292" i="2"/>
  <c r="L291" i="2"/>
  <c r="M291" i="2"/>
  <c r="L290" i="2"/>
  <c r="L283" i="2"/>
  <c r="L275" i="2"/>
  <c r="L277" i="2"/>
  <c r="M277" i="2"/>
  <c r="N277" i="2"/>
  <c r="L274" i="2"/>
  <c r="L271" i="2"/>
  <c r="L270" i="2"/>
  <c r="M270" i="2"/>
  <c r="L242" i="2"/>
  <c r="M242" i="2"/>
  <c r="O243" i="2"/>
  <c r="P243" i="2"/>
  <c r="L244" i="2"/>
  <c r="M244" i="2"/>
  <c r="N244" i="2"/>
  <c r="L245" i="2"/>
  <c r="M245" i="2"/>
  <c r="N245" i="2"/>
  <c r="L246" i="2"/>
  <c r="M246" i="2"/>
  <c r="L247" i="2"/>
  <c r="L248" i="2"/>
  <c r="M248" i="2"/>
  <c r="L249" i="2"/>
  <c r="M249" i="2"/>
  <c r="N249" i="2"/>
  <c r="O250" i="2"/>
  <c r="P250" i="2"/>
  <c r="L251" i="2"/>
  <c r="L252" i="2"/>
  <c r="M252" i="2"/>
  <c r="L253" i="2"/>
  <c r="L254" i="2"/>
  <c r="M254" i="2"/>
  <c r="L255" i="2"/>
  <c r="L256" i="2"/>
  <c r="M256" i="2"/>
  <c r="L257" i="2"/>
  <c r="M257" i="2"/>
  <c r="L258" i="2"/>
  <c r="M258" i="2"/>
  <c r="L259" i="2"/>
  <c r="L260" i="2"/>
  <c r="L261" i="2"/>
  <c r="M261" i="2"/>
  <c r="N261" i="2"/>
  <c r="L262" i="2"/>
  <c r="L263" i="2"/>
  <c r="L264" i="2"/>
  <c r="M264" i="2"/>
  <c r="N264" i="2"/>
  <c r="L265" i="2"/>
  <c r="M265" i="2"/>
  <c r="L266" i="2"/>
  <c r="L267" i="2"/>
  <c r="P217" i="2"/>
  <c r="P221" i="2"/>
  <c r="P229" i="2"/>
  <c r="P232" i="2"/>
  <c r="L241" i="2"/>
  <c r="L234" i="2"/>
  <c r="M234" i="2"/>
  <c r="L235" i="2"/>
  <c r="M235" i="2"/>
  <c r="N235" i="2"/>
  <c r="L236" i="2"/>
  <c r="L237" i="2"/>
  <c r="L238" i="2"/>
  <c r="M238" i="2"/>
  <c r="L239" i="2"/>
  <c r="L224" i="2"/>
  <c r="M224" i="2"/>
  <c r="L225" i="2"/>
  <c r="L226" i="2"/>
  <c r="M226" i="2"/>
  <c r="L227" i="2"/>
  <c r="M227" i="2"/>
  <c r="L228" i="2"/>
  <c r="L230" i="2"/>
  <c r="M230" i="2"/>
  <c r="L231" i="2"/>
  <c r="L233" i="2"/>
  <c r="L218" i="2"/>
  <c r="L219" i="2"/>
  <c r="L220" i="2"/>
  <c r="M220" i="2"/>
  <c r="N220" i="2"/>
  <c r="L222" i="2"/>
  <c r="L223" i="2"/>
  <c r="M223" i="2"/>
  <c r="N223" i="2"/>
  <c r="L212" i="2"/>
  <c r="L213" i="2"/>
  <c r="M213" i="2"/>
  <c r="L214" i="2"/>
  <c r="L215" i="2"/>
  <c r="M215" i="2"/>
  <c r="N215" i="2"/>
  <c r="L216" i="2"/>
  <c r="L194" i="2"/>
  <c r="L195" i="2"/>
  <c r="M195" i="2"/>
  <c r="L196" i="2"/>
  <c r="M196" i="2"/>
  <c r="N196" i="2"/>
  <c r="L197" i="2"/>
  <c r="L198" i="2"/>
  <c r="L199" i="2"/>
  <c r="M199" i="2"/>
  <c r="L200" i="2"/>
  <c r="L201" i="2"/>
  <c r="L202" i="2"/>
  <c r="L203" i="2"/>
  <c r="M203" i="2"/>
  <c r="L204" i="2"/>
  <c r="M204" i="2"/>
  <c r="L205" i="2"/>
  <c r="M205" i="2"/>
  <c r="L206" i="2"/>
  <c r="M206" i="2"/>
  <c r="N206" i="2"/>
  <c r="L207" i="2"/>
  <c r="M207" i="2"/>
  <c r="L208" i="2"/>
  <c r="L209" i="2"/>
  <c r="M209" i="2"/>
  <c r="L193" i="2"/>
  <c r="P468" i="2"/>
  <c r="N489" i="2"/>
  <c r="O489" i="2"/>
  <c r="P465" i="2"/>
  <c r="P469" i="2"/>
  <c r="O494" i="2"/>
  <c r="P494" i="2"/>
  <c r="O463" i="2"/>
  <c r="P463" i="2"/>
  <c r="P485" i="2"/>
  <c r="P484" i="2"/>
  <c r="P483" i="2"/>
  <c r="P493" i="2"/>
  <c r="M462" i="2"/>
  <c r="N492" i="2"/>
  <c r="O492" i="2"/>
  <c r="P488" i="2"/>
  <c r="M480" i="2"/>
  <c r="N414" i="2"/>
  <c r="O414" i="2"/>
  <c r="P414" i="2"/>
  <c r="O418" i="2"/>
  <c r="P418" i="2"/>
  <c r="N410" i="2"/>
  <c r="O410" i="2"/>
  <c r="M435" i="2"/>
  <c r="P409" i="2"/>
  <c r="O412" i="2"/>
  <c r="P412" i="2"/>
  <c r="P408" i="2"/>
  <c r="P419" i="2"/>
  <c r="P415" i="2"/>
  <c r="N373" i="2"/>
  <c r="O373" i="2"/>
  <c r="N382" i="2"/>
  <c r="O382" i="2"/>
  <c r="O380" i="2"/>
  <c r="N377" i="2"/>
  <c r="O377" i="2"/>
  <c r="M376" i="2"/>
  <c r="N376" i="2"/>
  <c r="O376" i="2"/>
  <c r="M379" i="2"/>
  <c r="N379" i="2"/>
  <c r="O379" i="2"/>
  <c r="P374" i="2"/>
  <c r="O360" i="2"/>
  <c r="P360" i="2"/>
  <c r="N358" i="2"/>
  <c r="P361" i="2"/>
  <c r="P356" i="2"/>
  <c r="O316" i="2"/>
  <c r="N238" i="2"/>
  <c r="N234" i="2"/>
  <c r="M319" i="2"/>
  <c r="N319" i="2"/>
  <c r="O319" i="2"/>
  <c r="M317" i="2"/>
  <c r="N317" i="2"/>
  <c r="O317" i="2"/>
  <c r="N323" i="2"/>
  <c r="O323" i="2"/>
  <c r="P326" i="2"/>
  <c r="P328" i="2"/>
  <c r="M337" i="2"/>
  <c r="N337" i="2"/>
  <c r="O337" i="2"/>
  <c r="O336" i="2"/>
  <c r="O330" i="2"/>
  <c r="O340" i="2"/>
  <c r="O342" i="2"/>
  <c r="O329" i="2"/>
  <c r="O206" i="2"/>
  <c r="M260" i="2"/>
  <c r="N260" i="2"/>
  <c r="M290" i="2"/>
  <c r="N290" i="2"/>
  <c r="O290" i="2"/>
  <c r="O196" i="2"/>
  <c r="M218" i="2"/>
  <c r="N218" i="2"/>
  <c r="M239" i="2"/>
  <c r="N239" i="2"/>
  <c r="N227" i="2"/>
  <c r="N195" i="2"/>
  <c r="M208" i="2"/>
  <c r="N208" i="2"/>
  <c r="N203" i="2"/>
  <c r="O220" i="2"/>
  <c r="M241" i="2"/>
  <c r="N241" i="2"/>
  <c r="M236" i="2"/>
  <c r="N236" i="2"/>
  <c r="M216" i="2"/>
  <c r="M212" i="2"/>
  <c r="N212" i="2"/>
  <c r="M201" i="2"/>
  <c r="M228" i="2"/>
  <c r="N228" i="2"/>
  <c r="M197" i="2"/>
  <c r="M233" i="2"/>
  <c r="N233" i="2"/>
  <c r="M267" i="2"/>
  <c r="N267" i="2"/>
  <c r="O267" i="2"/>
  <c r="M263" i="2"/>
  <c r="N263" i="2"/>
  <c r="M259" i="2"/>
  <c r="M251" i="2"/>
  <c r="N251" i="2"/>
  <c r="M313" i="2"/>
  <c r="N313" i="2"/>
  <c r="O313" i="2"/>
  <c r="M271" i="2"/>
  <c r="M275" i="2"/>
  <c r="N248" i="2"/>
  <c r="M247" i="2"/>
  <c r="N247" i="2"/>
  <c r="M191" i="2"/>
  <c r="N191" i="2"/>
  <c r="O191" i="2"/>
  <c r="L167" i="2"/>
  <c r="L168" i="2"/>
  <c r="M168" i="2"/>
  <c r="L169" i="2"/>
  <c r="M169" i="2"/>
  <c r="L170" i="2"/>
  <c r="M170" i="2"/>
  <c r="L171" i="2"/>
  <c r="M171" i="2"/>
  <c r="N171" i="2"/>
  <c r="L172" i="2"/>
  <c r="M172" i="2"/>
  <c r="L173" i="2"/>
  <c r="L174" i="2"/>
  <c r="M174" i="2"/>
  <c r="L175" i="2"/>
  <c r="L176" i="2"/>
  <c r="L177" i="2"/>
  <c r="M177" i="2"/>
  <c r="L178" i="2"/>
  <c r="M178" i="2"/>
  <c r="N178" i="2"/>
  <c r="L179" i="2"/>
  <c r="L180" i="2"/>
  <c r="L181" i="2"/>
  <c r="M181" i="2"/>
  <c r="L182" i="2"/>
  <c r="M182" i="2"/>
  <c r="N182" i="2"/>
  <c r="L183" i="2"/>
  <c r="L184" i="2"/>
  <c r="M184" i="2"/>
  <c r="L185" i="2"/>
  <c r="M185" i="2"/>
  <c r="L186" i="2"/>
  <c r="M186" i="2"/>
  <c r="L187" i="2"/>
  <c r="M187" i="2"/>
  <c r="N187" i="2"/>
  <c r="L188" i="2"/>
  <c r="M188" i="2"/>
  <c r="L189" i="2"/>
  <c r="L190" i="2"/>
  <c r="L166" i="2"/>
  <c r="M166" i="2"/>
  <c r="M164" i="2"/>
  <c r="N164" i="2"/>
  <c r="O164" i="2"/>
  <c r="M116" i="2"/>
  <c r="M117" i="2"/>
  <c r="N117" i="2"/>
  <c r="O117" i="2"/>
  <c r="M118" i="2"/>
  <c r="N118" i="2"/>
  <c r="O118" i="2"/>
  <c r="M119" i="2"/>
  <c r="M120" i="2"/>
  <c r="M121" i="2"/>
  <c r="M122" i="2"/>
  <c r="N122" i="2"/>
  <c r="O122" i="2"/>
  <c r="M123" i="2"/>
  <c r="N123" i="2"/>
  <c r="O123" i="2"/>
  <c r="M124" i="2"/>
  <c r="N124" i="2"/>
  <c r="O124" i="2"/>
  <c r="M125" i="2"/>
  <c r="N125" i="2"/>
  <c r="O125" i="2"/>
  <c r="M126" i="2"/>
  <c r="N126" i="2"/>
  <c r="O126" i="2"/>
  <c r="M127" i="2"/>
  <c r="N127" i="2"/>
  <c r="O127" i="2"/>
  <c r="P127" i="2"/>
  <c r="M128" i="2"/>
  <c r="N128" i="2"/>
  <c r="O128" i="2"/>
  <c r="M129" i="2"/>
  <c r="M130" i="2"/>
  <c r="N130" i="2"/>
  <c r="O130" i="2"/>
  <c r="M131" i="2"/>
  <c r="N131" i="2"/>
  <c r="M132" i="2"/>
  <c r="N132" i="2"/>
  <c r="M133" i="2"/>
  <c r="N133" i="2"/>
  <c r="O133" i="2"/>
  <c r="M134" i="2"/>
  <c r="N134" i="2"/>
  <c r="O134" i="2"/>
  <c r="M135" i="2"/>
  <c r="N135" i="2"/>
  <c r="M136" i="2"/>
  <c r="N136" i="2"/>
  <c r="O136" i="2"/>
  <c r="M137" i="2"/>
  <c r="N137" i="2"/>
  <c r="M138" i="2"/>
  <c r="N138" i="2"/>
  <c r="O138" i="2"/>
  <c r="M139" i="2"/>
  <c r="N139" i="2"/>
  <c r="O139" i="2"/>
  <c r="M140" i="2"/>
  <c r="N140" i="2"/>
  <c r="M141" i="2"/>
  <c r="N141" i="2"/>
  <c r="M142" i="2"/>
  <c r="N142" i="2"/>
  <c r="O142" i="2"/>
  <c r="M143" i="2"/>
  <c r="N143" i="2"/>
  <c r="O143" i="2"/>
  <c r="M144" i="2"/>
  <c r="N144" i="2"/>
  <c r="O144" i="2"/>
  <c r="M145" i="2"/>
  <c r="N145" i="2"/>
  <c r="O145" i="2"/>
  <c r="M146" i="2"/>
  <c r="N146" i="2"/>
  <c r="O146" i="2"/>
  <c r="M147" i="2"/>
  <c r="M148" i="2"/>
  <c r="M149" i="2"/>
  <c r="N149" i="2"/>
  <c r="O149" i="2"/>
  <c r="M150" i="2"/>
  <c r="N150" i="2"/>
  <c r="O150" i="2"/>
  <c r="M151" i="2"/>
  <c r="N151" i="2"/>
  <c r="O151" i="2"/>
  <c r="M152" i="2"/>
  <c r="N152" i="2"/>
  <c r="M153" i="2"/>
  <c r="N153" i="2"/>
  <c r="O153" i="2"/>
  <c r="M154" i="2"/>
  <c r="N154" i="2"/>
  <c r="O154" i="2"/>
  <c r="M155" i="2"/>
  <c r="N155" i="2"/>
  <c r="O155" i="2"/>
  <c r="M156" i="2"/>
  <c r="M157" i="2"/>
  <c r="M158" i="2"/>
  <c r="N158" i="2"/>
  <c r="O158" i="2"/>
  <c r="M159" i="2"/>
  <c r="N159" i="2"/>
  <c r="M160" i="2"/>
  <c r="N160" i="2"/>
  <c r="O160" i="2"/>
  <c r="M161" i="2"/>
  <c r="N161" i="2"/>
  <c r="O161" i="2"/>
  <c r="M162" i="2"/>
  <c r="M163" i="2"/>
  <c r="M115" i="2"/>
  <c r="N115" i="2"/>
  <c r="P105" i="2"/>
  <c r="P104" i="2"/>
  <c r="P100" i="2"/>
  <c r="P99" i="2"/>
  <c r="P97" i="2"/>
  <c r="P96" i="2"/>
  <c r="P89" i="2"/>
  <c r="P87" i="2"/>
  <c r="P86" i="2"/>
  <c r="P84" i="2"/>
  <c r="P82" i="2"/>
  <c r="P81" i="2"/>
  <c r="M79" i="2"/>
  <c r="N79" i="2"/>
  <c r="P80" i="2"/>
  <c r="L77" i="2"/>
  <c r="M77" i="2"/>
  <c r="N77" i="2"/>
  <c r="P71" i="2"/>
  <c r="P69" i="2"/>
  <c r="L70" i="2"/>
  <c r="M70" i="2"/>
  <c r="M68" i="2"/>
  <c r="M64" i="2"/>
  <c r="M60" i="2"/>
  <c r="M53" i="2"/>
  <c r="M52" i="2"/>
  <c r="P67" i="2"/>
  <c r="P66" i="2"/>
  <c r="P65" i="2"/>
  <c r="P63" i="2"/>
  <c r="P62" i="2"/>
  <c r="P61" i="2"/>
  <c r="P427" i="2"/>
  <c r="P426" i="2"/>
  <c r="P55" i="2"/>
  <c r="P56" i="2"/>
  <c r="P57" i="2"/>
  <c r="P58" i="2"/>
  <c r="P59" i="2"/>
  <c r="P54" i="2"/>
  <c r="M50" i="2"/>
  <c r="M51" i="2"/>
  <c r="N51" i="2"/>
  <c r="O51" i="2"/>
  <c r="M49" i="2"/>
  <c r="N49" i="2"/>
  <c r="O49" i="2"/>
  <c r="M44" i="2"/>
  <c r="N44" i="2"/>
  <c r="O44" i="2"/>
  <c r="M45" i="2"/>
  <c r="N45" i="2"/>
  <c r="M43" i="2"/>
  <c r="N43" i="2"/>
  <c r="M40" i="2"/>
  <c r="M41" i="2"/>
  <c r="N41" i="2"/>
  <c r="O41" i="2"/>
  <c r="M39" i="2"/>
  <c r="N39" i="2"/>
  <c r="O39" i="2"/>
  <c r="M35" i="2"/>
  <c r="N35" i="2"/>
  <c r="M36" i="2"/>
  <c r="N36" i="2"/>
  <c r="M34" i="2"/>
  <c r="M31" i="2"/>
  <c r="N31" i="2"/>
  <c r="M32" i="2"/>
  <c r="N32" i="2"/>
  <c r="M30" i="2"/>
  <c r="N30" i="2"/>
  <c r="M27" i="2"/>
  <c r="N27" i="2"/>
  <c r="M28" i="2"/>
  <c r="N28" i="2"/>
  <c r="O28" i="2"/>
  <c r="M26" i="2"/>
  <c r="N26" i="2"/>
  <c r="M23" i="2"/>
  <c r="N23" i="2"/>
  <c r="M24" i="2"/>
  <c r="M22" i="2"/>
  <c r="N22" i="2"/>
  <c r="M19" i="2"/>
  <c r="M20" i="2"/>
  <c r="M18" i="2"/>
  <c r="M15" i="2"/>
  <c r="N15" i="2"/>
  <c r="M16" i="2"/>
  <c r="N16" i="2"/>
  <c r="O16" i="2"/>
  <c r="M14" i="2"/>
  <c r="N14" i="2"/>
  <c r="O14" i="2"/>
  <c r="P14" i="2"/>
  <c r="P9" i="2"/>
  <c r="P10" i="2"/>
  <c r="P8" i="2"/>
  <c r="K728" i="2"/>
  <c r="K518" i="2"/>
  <c r="K354" i="2"/>
  <c r="K353" i="2"/>
  <c r="L240" i="2"/>
  <c r="K240" i="2"/>
  <c r="K210" i="2"/>
  <c r="D165" i="2"/>
  <c r="E165" i="2"/>
  <c r="F165" i="2"/>
  <c r="G165" i="2"/>
  <c r="H165" i="2"/>
  <c r="I165" i="2"/>
  <c r="J165" i="2"/>
  <c r="K165" i="2"/>
  <c r="J645" i="2"/>
  <c r="J644" i="2"/>
  <c r="K645" i="2"/>
  <c r="K644" i="2"/>
  <c r="L645" i="2"/>
  <c r="L644" i="2"/>
  <c r="M645" i="2"/>
  <c r="M644" i="2"/>
  <c r="N645" i="2"/>
  <c r="N644" i="2"/>
  <c r="O645" i="2"/>
  <c r="O644" i="2"/>
  <c r="P645" i="2"/>
  <c r="K422" i="2"/>
  <c r="L422" i="2"/>
  <c r="M422" i="2"/>
  <c r="N422" i="2"/>
  <c r="O422" i="2"/>
  <c r="J422" i="2"/>
  <c r="J562" i="2"/>
  <c r="J518" i="2"/>
  <c r="I466" i="2"/>
  <c r="J466" i="2"/>
  <c r="J575" i="2"/>
  <c r="J574" i="2"/>
  <c r="K575" i="2"/>
  <c r="K574" i="2"/>
  <c r="L575" i="2"/>
  <c r="L574" i="2"/>
  <c r="M575" i="2"/>
  <c r="M574" i="2"/>
  <c r="N575" i="2"/>
  <c r="N574" i="2"/>
  <c r="O575" i="2"/>
  <c r="O574" i="2"/>
  <c r="P575" i="2"/>
  <c r="P574" i="2"/>
  <c r="J481" i="2"/>
  <c r="J480" i="2"/>
  <c r="K450" i="2"/>
  <c r="L450" i="2"/>
  <c r="M450" i="2"/>
  <c r="N450" i="2"/>
  <c r="O450" i="2"/>
  <c r="D450" i="2"/>
  <c r="E450" i="2"/>
  <c r="F450" i="2"/>
  <c r="G450" i="2"/>
  <c r="H450" i="2"/>
  <c r="I450" i="2"/>
  <c r="J450" i="2"/>
  <c r="J405" i="2"/>
  <c r="K405" i="2"/>
  <c r="L405" i="2"/>
  <c r="M405" i="2"/>
  <c r="D405" i="2"/>
  <c r="E405" i="2"/>
  <c r="F405" i="2"/>
  <c r="G405" i="2"/>
  <c r="H405" i="2"/>
  <c r="I405" i="2"/>
  <c r="L354" i="2"/>
  <c r="L353" i="2"/>
  <c r="M354" i="2"/>
  <c r="M353" i="2"/>
  <c r="J354" i="2"/>
  <c r="J353" i="2"/>
  <c r="I336" i="2"/>
  <c r="J336" i="2"/>
  <c r="J330" i="2"/>
  <c r="J340" i="2"/>
  <c r="J342" i="2"/>
  <c r="J329" i="2"/>
  <c r="K336" i="2"/>
  <c r="L336" i="2"/>
  <c r="M336" i="2"/>
  <c r="H336" i="2"/>
  <c r="D240" i="2"/>
  <c r="D210" i="2"/>
  <c r="E240" i="2"/>
  <c r="F240" i="2"/>
  <c r="F210" i="2"/>
  <c r="G240" i="2"/>
  <c r="H240" i="2"/>
  <c r="H210" i="2"/>
  <c r="I240" i="2"/>
  <c r="I210" i="2"/>
  <c r="J240" i="2"/>
  <c r="J210" i="2"/>
  <c r="K114" i="2"/>
  <c r="L114" i="2"/>
  <c r="D114" i="2"/>
  <c r="E114" i="2"/>
  <c r="F114" i="2"/>
  <c r="G114" i="2"/>
  <c r="H114" i="2"/>
  <c r="I114" i="2"/>
  <c r="J114" i="2"/>
  <c r="F623" i="2"/>
  <c r="F644" i="2"/>
  <c r="I623" i="2"/>
  <c r="I809" i="2"/>
  <c r="I645" i="2"/>
  <c r="I644" i="2"/>
  <c r="I575" i="2"/>
  <c r="I574" i="2"/>
  <c r="I578" i="2"/>
  <c r="I577" i="2"/>
  <c r="I573" i="2"/>
  <c r="I530" i="2"/>
  <c r="I529" i="2"/>
  <c r="I513" i="2"/>
  <c r="I422" i="2"/>
  <c r="P815" i="2"/>
  <c r="P816" i="2"/>
  <c r="P817" i="2"/>
  <c r="P818" i="2"/>
  <c r="P819" i="2"/>
  <c r="P820" i="2"/>
  <c r="J809" i="2"/>
  <c r="K809" i="2"/>
  <c r="L809" i="2"/>
  <c r="M809" i="2"/>
  <c r="H809" i="2"/>
  <c r="H518" i="2"/>
  <c r="H575" i="2"/>
  <c r="H574" i="2"/>
  <c r="H578" i="2"/>
  <c r="H577" i="2"/>
  <c r="H573" i="2"/>
  <c r="P555" i="2"/>
  <c r="H422" i="2"/>
  <c r="P643" i="2"/>
  <c r="G623" i="2"/>
  <c r="H623" i="2"/>
  <c r="J623" i="2"/>
  <c r="K623" i="2"/>
  <c r="L623" i="2"/>
  <c r="M623" i="2"/>
  <c r="N623" i="2"/>
  <c r="O623" i="2"/>
  <c r="D422" i="2"/>
  <c r="E422" i="2"/>
  <c r="F422" i="2"/>
  <c r="G422" i="2"/>
  <c r="F767" i="2"/>
  <c r="P766" i="2"/>
  <c r="G728" i="2"/>
  <c r="H728" i="2"/>
  <c r="I728" i="2"/>
  <c r="J728" i="2"/>
  <c r="L728" i="2"/>
  <c r="M728" i="2"/>
  <c r="N728" i="2"/>
  <c r="O728" i="2"/>
  <c r="D728" i="2"/>
  <c r="E728" i="2"/>
  <c r="F728" i="2"/>
  <c r="P454" i="2"/>
  <c r="P455" i="2"/>
  <c r="E644" i="2"/>
  <c r="G644" i="2"/>
  <c r="H644" i="2"/>
  <c r="D644" i="2"/>
  <c r="P647" i="2"/>
  <c r="P641" i="2"/>
  <c r="P642" i="2"/>
  <c r="E623" i="2"/>
  <c r="D513" i="2"/>
  <c r="F518" i="2"/>
  <c r="F690" i="2"/>
  <c r="G690" i="2"/>
  <c r="H690" i="2"/>
  <c r="I690" i="2"/>
  <c r="J690" i="2"/>
  <c r="K690" i="2"/>
  <c r="L690" i="2"/>
  <c r="M690" i="2"/>
  <c r="N690" i="2"/>
  <c r="O690" i="2"/>
  <c r="E690" i="2"/>
  <c r="E674" i="2"/>
  <c r="F674" i="2"/>
  <c r="G674" i="2"/>
  <c r="H674" i="2"/>
  <c r="I674" i="2"/>
  <c r="J674" i="2"/>
  <c r="K674" i="2"/>
  <c r="L674" i="2"/>
  <c r="M674" i="2"/>
  <c r="N674" i="2"/>
  <c r="O674" i="2"/>
  <c r="E675" i="2"/>
  <c r="F675" i="2"/>
  <c r="G675" i="2"/>
  <c r="H675" i="2"/>
  <c r="K675" i="2"/>
  <c r="L675" i="2"/>
  <c r="M675" i="2"/>
  <c r="N675" i="2"/>
  <c r="O675" i="2"/>
  <c r="E676" i="2"/>
  <c r="F676" i="2"/>
  <c r="G676" i="2"/>
  <c r="H676" i="2"/>
  <c r="I676" i="2"/>
  <c r="J676" i="2"/>
  <c r="K676" i="2"/>
  <c r="F568" i="2"/>
  <c r="F567" i="2"/>
  <c r="G568" i="2"/>
  <c r="G567" i="2"/>
  <c r="G558" i="2"/>
  <c r="G562" i="2"/>
  <c r="G557" i="2"/>
  <c r="H568" i="2"/>
  <c r="H567" i="2"/>
  <c r="I568" i="2"/>
  <c r="I567" i="2"/>
  <c r="J568" i="2"/>
  <c r="J567" i="2"/>
  <c r="K568" i="2"/>
  <c r="K567" i="2"/>
  <c r="K558" i="2"/>
  <c r="K562" i="2"/>
  <c r="K557" i="2"/>
  <c r="L568" i="2"/>
  <c r="L567" i="2"/>
  <c r="M568" i="2"/>
  <c r="M567" i="2"/>
  <c r="N568" i="2"/>
  <c r="N567" i="2"/>
  <c r="O568" i="2"/>
  <c r="E568" i="2"/>
  <c r="E567" i="2"/>
  <c r="F354" i="2"/>
  <c r="F353" i="2"/>
  <c r="G354" i="2"/>
  <c r="G353" i="2"/>
  <c r="H354" i="2"/>
  <c r="H353" i="2"/>
  <c r="I354" i="2"/>
  <c r="I353" i="2"/>
  <c r="E354" i="2"/>
  <c r="E353" i="2"/>
  <c r="E96" i="2"/>
  <c r="E809" i="2"/>
  <c r="F809" i="2"/>
  <c r="G809" i="2"/>
  <c r="D809" i="2"/>
  <c r="E767" i="2"/>
  <c r="G767" i="2"/>
  <c r="H767" i="2"/>
  <c r="I767" i="2"/>
  <c r="J767" i="2"/>
  <c r="K767" i="2"/>
  <c r="L767" i="2"/>
  <c r="M767" i="2"/>
  <c r="N767" i="2"/>
  <c r="O767" i="2"/>
  <c r="D767" i="2"/>
  <c r="P808" i="2"/>
  <c r="P756" i="2"/>
  <c r="P696" i="2"/>
  <c r="P695" i="2"/>
  <c r="P694" i="2"/>
  <c r="D676" i="2"/>
  <c r="D675" i="2"/>
  <c r="D674" i="2"/>
  <c r="D541" i="2"/>
  <c r="D537" i="2"/>
  <c r="D535" i="2"/>
  <c r="D518" i="2"/>
  <c r="E541" i="2"/>
  <c r="E537" i="2"/>
  <c r="F541" i="2"/>
  <c r="F537" i="2"/>
  <c r="G541" i="2"/>
  <c r="G537" i="2"/>
  <c r="H541" i="2"/>
  <c r="H537" i="2"/>
  <c r="I541" i="2"/>
  <c r="I537" i="2"/>
  <c r="J541" i="2"/>
  <c r="J537" i="2"/>
  <c r="K541" i="2"/>
  <c r="K537" i="2"/>
  <c r="K535" i="2"/>
  <c r="K534" i="2"/>
  <c r="K529" i="2"/>
  <c r="K528" i="2"/>
  <c r="L541" i="2"/>
  <c r="L537" i="2"/>
  <c r="M541" i="2"/>
  <c r="M537" i="2"/>
  <c r="M535" i="2"/>
  <c r="M534" i="2"/>
  <c r="P651" i="2"/>
  <c r="E650" i="2"/>
  <c r="E649" i="2"/>
  <c r="E648" i="2"/>
  <c r="F650" i="2"/>
  <c r="F649" i="2"/>
  <c r="F648" i="2"/>
  <c r="G650" i="2"/>
  <c r="G649" i="2"/>
  <c r="G648" i="2"/>
  <c r="H650" i="2"/>
  <c r="H649" i="2"/>
  <c r="H648" i="2"/>
  <c r="I650" i="2"/>
  <c r="I649" i="2"/>
  <c r="I648" i="2"/>
  <c r="J650" i="2"/>
  <c r="J649" i="2"/>
  <c r="J648" i="2"/>
  <c r="K650" i="2"/>
  <c r="K649" i="2"/>
  <c r="K648" i="2"/>
  <c r="L650" i="2"/>
  <c r="L649" i="2"/>
  <c r="L648" i="2"/>
  <c r="L619" i="2"/>
  <c r="L618" i="2"/>
  <c r="L617" i="2"/>
  <c r="L616" i="2"/>
  <c r="M650" i="2"/>
  <c r="M649" i="2"/>
  <c r="M648" i="2"/>
  <c r="N650" i="2"/>
  <c r="N649" i="2"/>
  <c r="N648" i="2"/>
  <c r="O650" i="2"/>
  <c r="O649" i="2"/>
  <c r="O648" i="2"/>
  <c r="D650" i="2"/>
  <c r="D649" i="2"/>
  <c r="D648" i="2"/>
  <c r="E518" i="2"/>
  <c r="G518" i="2"/>
  <c r="I518" i="2"/>
  <c r="L518" i="2"/>
  <c r="M518" i="2"/>
  <c r="N518" i="2"/>
  <c r="N513" i="2"/>
  <c r="N509" i="2"/>
  <c r="O518" i="2"/>
  <c r="E380" i="2"/>
  <c r="F380" i="2"/>
  <c r="G380" i="2"/>
  <c r="H380" i="2"/>
  <c r="I380" i="2"/>
  <c r="J380" i="2"/>
  <c r="K380" i="2"/>
  <c r="L380" i="2"/>
  <c r="M380" i="2"/>
  <c r="D380" i="2"/>
  <c r="D354" i="2"/>
  <c r="D353" i="2"/>
  <c r="E321" i="2"/>
  <c r="E320" i="2"/>
  <c r="F321" i="2"/>
  <c r="F320" i="2"/>
  <c r="G321" i="2"/>
  <c r="G320" i="2"/>
  <c r="H321" i="2"/>
  <c r="H320" i="2"/>
  <c r="I321" i="2"/>
  <c r="I320" i="2"/>
  <c r="J321" i="2"/>
  <c r="J320" i="2"/>
  <c r="K321" i="2"/>
  <c r="K320" i="2"/>
  <c r="L321" i="2"/>
  <c r="L320" i="2"/>
  <c r="M321" i="2"/>
  <c r="M320" i="2"/>
  <c r="N321" i="2"/>
  <c r="N320" i="2"/>
  <c r="D321" i="2"/>
  <c r="D320" i="2"/>
  <c r="G210" i="2"/>
  <c r="E192" i="2"/>
  <c r="F192" i="2"/>
  <c r="G192" i="2"/>
  <c r="H192" i="2"/>
  <c r="I192" i="2"/>
  <c r="J192" i="2"/>
  <c r="K192" i="2"/>
  <c r="D192" i="2"/>
  <c r="D81" i="2"/>
  <c r="D83" i="2"/>
  <c r="D86" i="2"/>
  <c r="D88" i="2"/>
  <c r="D94" i="2"/>
  <c r="D96" i="2"/>
  <c r="D98" i="2"/>
  <c r="D104" i="2"/>
  <c r="E98" i="2"/>
  <c r="F98" i="2"/>
  <c r="G98" i="2"/>
  <c r="H98" i="2"/>
  <c r="I98" i="2"/>
  <c r="J98" i="2"/>
  <c r="K98" i="2"/>
  <c r="L98" i="2"/>
  <c r="M98" i="2"/>
  <c r="N98" i="2"/>
  <c r="O98" i="2"/>
  <c r="D33" i="2"/>
  <c r="P512" i="2"/>
  <c r="E330" i="2"/>
  <c r="F330" i="2"/>
  <c r="G330" i="2"/>
  <c r="H330" i="2"/>
  <c r="I330" i="2"/>
  <c r="K330" i="2"/>
  <c r="L330" i="2"/>
  <c r="M330" i="2"/>
  <c r="N330" i="2"/>
  <c r="P330" i="2"/>
  <c r="D330" i="2"/>
  <c r="I434" i="2"/>
  <c r="J434" i="2"/>
  <c r="K434" i="2"/>
  <c r="L434" i="2"/>
  <c r="H434" i="2"/>
  <c r="M7" i="2"/>
  <c r="O7" i="2"/>
  <c r="P810" i="2"/>
  <c r="P812" i="2"/>
  <c r="P814" i="2"/>
  <c r="P796" i="2"/>
  <c r="P797" i="2"/>
  <c r="P798" i="2"/>
  <c r="P799" i="2"/>
  <c r="P800" i="2"/>
  <c r="P801" i="2"/>
  <c r="P807" i="2"/>
  <c r="P784" i="2"/>
  <c r="P786" i="2"/>
  <c r="P787" i="2"/>
  <c r="P788" i="2"/>
  <c r="P789" i="2"/>
  <c r="P790" i="2"/>
  <c r="P791" i="2"/>
  <c r="P792" i="2"/>
  <c r="P793" i="2"/>
  <c r="P794" i="2"/>
  <c r="P795" i="2"/>
  <c r="P769" i="2"/>
  <c r="P770" i="2"/>
  <c r="P772" i="2"/>
  <c r="P773" i="2"/>
  <c r="P774" i="2"/>
  <c r="P775" i="2"/>
  <c r="P777" i="2"/>
  <c r="P778" i="2"/>
  <c r="P779" i="2"/>
  <c r="P780" i="2"/>
  <c r="P781" i="2"/>
  <c r="P782" i="2"/>
  <c r="P783" i="2"/>
  <c r="P768" i="2"/>
  <c r="P767" i="2"/>
  <c r="P757" i="2"/>
  <c r="P758" i="2"/>
  <c r="P759" i="2"/>
  <c r="P760" i="2"/>
  <c r="P761" i="2"/>
  <c r="P762" i="2"/>
  <c r="P763" i="2"/>
  <c r="P764" i="2"/>
  <c r="P765" i="2"/>
  <c r="P745" i="2"/>
  <c r="P746" i="2"/>
  <c r="P736" i="2"/>
  <c r="P729" i="2"/>
  <c r="P730" i="2"/>
  <c r="P731" i="2"/>
  <c r="P732" i="2"/>
  <c r="P733" i="2"/>
  <c r="P734" i="2"/>
  <c r="P737" i="2"/>
  <c r="P738" i="2"/>
  <c r="P739" i="2"/>
  <c r="P740" i="2"/>
  <c r="P741" i="2"/>
  <c r="P742" i="2"/>
  <c r="P743" i="2"/>
  <c r="P744" i="2"/>
  <c r="P747" i="2"/>
  <c r="P748" i="2"/>
  <c r="P749" i="2"/>
  <c r="P750" i="2"/>
  <c r="P751" i="2"/>
  <c r="P752" i="2"/>
  <c r="P753" i="2"/>
  <c r="P754" i="2"/>
  <c r="P755" i="2"/>
  <c r="P728" i="2"/>
  <c r="P727" i="2"/>
  <c r="P687" i="2"/>
  <c r="P688" i="2"/>
  <c r="P689" i="2"/>
  <c r="P678" i="2"/>
  <c r="P679" i="2"/>
  <c r="P680" i="2"/>
  <c r="P684" i="2"/>
  <c r="P685" i="2"/>
  <c r="P686" i="2"/>
  <c r="P677" i="2"/>
  <c r="P705" i="2"/>
  <c r="P707" i="2"/>
  <c r="P708" i="2"/>
  <c r="P709" i="2"/>
  <c r="P710" i="2"/>
  <c r="P711" i="2"/>
  <c r="P664" i="2"/>
  <c r="P665" i="2"/>
  <c r="P660" i="2"/>
  <c r="P659" i="2"/>
  <c r="P655" i="2"/>
  <c r="P654" i="2"/>
  <c r="P637" i="2"/>
  <c r="P625" i="2"/>
  <c r="P622" i="2"/>
  <c r="P621" i="2"/>
  <c r="P587" i="2"/>
  <c r="P570" i="2"/>
  <c r="P554" i="2"/>
  <c r="P543" i="2"/>
  <c r="P539" i="2"/>
  <c r="P538" i="2"/>
  <c r="P529" i="2"/>
  <c r="P526" i="2"/>
  <c r="P286" i="2"/>
  <c r="P285" i="2"/>
  <c r="P284" i="2"/>
  <c r="P110" i="2"/>
  <c r="O94" i="2"/>
  <c r="L60" i="2"/>
  <c r="L53" i="2"/>
  <c r="K347" i="2"/>
  <c r="K83" i="2"/>
  <c r="J349" i="2"/>
  <c r="E60" i="2"/>
  <c r="E53" i="2"/>
  <c r="F60" i="2"/>
  <c r="F53" i="2"/>
  <c r="G60" i="2"/>
  <c r="G53" i="2"/>
  <c r="H60" i="2"/>
  <c r="H53" i="2"/>
  <c r="I60" i="2"/>
  <c r="I53" i="2"/>
  <c r="J60" i="2"/>
  <c r="J53" i="2"/>
  <c r="K60" i="2"/>
  <c r="K53" i="2"/>
  <c r="K68" i="2"/>
  <c r="K64" i="2"/>
  <c r="K52" i="2"/>
  <c r="D60" i="2"/>
  <c r="D53" i="2"/>
  <c r="P453" i="2"/>
  <c r="H68" i="2"/>
  <c r="H64" i="2"/>
  <c r="G582" i="2"/>
  <c r="H530" i="2"/>
  <c r="H529" i="2"/>
  <c r="J529" i="2"/>
  <c r="L529" i="2"/>
  <c r="M529" i="2"/>
  <c r="M528" i="2"/>
  <c r="N529" i="2"/>
  <c r="O529" i="2"/>
  <c r="G530" i="2"/>
  <c r="G529" i="2"/>
  <c r="F387" i="2"/>
  <c r="G387" i="2"/>
  <c r="F315" i="2"/>
  <c r="F462" i="2"/>
  <c r="G462" i="2"/>
  <c r="H462" i="2"/>
  <c r="I462" i="2"/>
  <c r="J462" i="2"/>
  <c r="J471" i="2"/>
  <c r="J470" i="2"/>
  <c r="J461" i="2"/>
  <c r="K462" i="2"/>
  <c r="E462" i="2"/>
  <c r="E677" i="2"/>
  <c r="D619" i="2"/>
  <c r="D623" i="2"/>
  <c r="D618" i="2"/>
  <c r="D617" i="2"/>
  <c r="D616" i="2"/>
  <c r="E619" i="2"/>
  <c r="F619" i="2"/>
  <c r="G619" i="2"/>
  <c r="G618" i="2"/>
  <c r="G617" i="2"/>
  <c r="H619" i="2"/>
  <c r="I619" i="2"/>
  <c r="J619" i="2"/>
  <c r="K619" i="2"/>
  <c r="K618" i="2"/>
  <c r="M619" i="2"/>
  <c r="N619" i="2"/>
  <c r="O619" i="2"/>
  <c r="O618" i="2"/>
  <c r="O617" i="2"/>
  <c r="E667" i="2"/>
  <c r="F667" i="2"/>
  <c r="G667" i="2"/>
  <c r="H667" i="2"/>
  <c r="H662" i="2"/>
  <c r="H661" i="2"/>
  <c r="H659" i="2"/>
  <c r="H658" i="2"/>
  <c r="H657" i="2"/>
  <c r="I667" i="2"/>
  <c r="J667" i="2"/>
  <c r="K667" i="2"/>
  <c r="L667" i="2"/>
  <c r="L662" i="2"/>
  <c r="L661" i="2"/>
  <c r="L659" i="2"/>
  <c r="L658" i="2"/>
  <c r="L657" i="2"/>
  <c r="L656" i="2"/>
  <c r="M667" i="2"/>
  <c r="E662" i="2"/>
  <c r="F662" i="2"/>
  <c r="G662" i="2"/>
  <c r="G661" i="2"/>
  <c r="I662" i="2"/>
  <c r="J662" i="2"/>
  <c r="K662" i="2"/>
  <c r="K661" i="2"/>
  <c r="K659" i="2"/>
  <c r="K658" i="2"/>
  <c r="K657" i="2"/>
  <c r="K656" i="2"/>
  <c r="M662" i="2"/>
  <c r="E659" i="2"/>
  <c r="F659" i="2"/>
  <c r="F661" i="2"/>
  <c r="F658" i="2"/>
  <c r="F657" i="2"/>
  <c r="F656" i="2"/>
  <c r="G659" i="2"/>
  <c r="I659" i="2"/>
  <c r="J659" i="2"/>
  <c r="J661" i="2"/>
  <c r="J658" i="2"/>
  <c r="M659" i="2"/>
  <c r="E578" i="2"/>
  <c r="E577" i="2"/>
  <c r="E573" i="2"/>
  <c r="E471" i="2"/>
  <c r="E470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E371" i="2"/>
  <c r="E366" i="2"/>
  <c r="F371" i="2"/>
  <c r="F366" i="2"/>
  <c r="G371" i="2"/>
  <c r="G366" i="2"/>
  <c r="H371" i="2"/>
  <c r="H366" i="2"/>
  <c r="I371" i="2"/>
  <c r="I366" i="2"/>
  <c r="J371" i="2"/>
  <c r="J366" i="2"/>
  <c r="K371" i="2"/>
  <c r="K366" i="2"/>
  <c r="D371" i="2"/>
  <c r="D366" i="2"/>
  <c r="E315" i="2"/>
  <c r="F312" i="2"/>
  <c r="G312" i="2"/>
  <c r="H312" i="2"/>
  <c r="I312" i="2"/>
  <c r="J312" i="2"/>
  <c r="K312" i="2"/>
  <c r="O312" i="2"/>
  <c r="E312" i="2"/>
  <c r="E311" i="2"/>
  <c r="D312" i="2"/>
  <c r="E307" i="2"/>
  <c r="F307" i="2"/>
  <c r="G307" i="2"/>
  <c r="H307" i="2"/>
  <c r="I307" i="2"/>
  <c r="J307" i="2"/>
  <c r="K307" i="2"/>
  <c r="L307" i="2"/>
  <c r="M307" i="2"/>
  <c r="N307" i="2"/>
  <c r="O307" i="2"/>
  <c r="D307" i="2"/>
  <c r="E269" i="2"/>
  <c r="E268" i="2"/>
  <c r="F269" i="2"/>
  <c r="F268" i="2"/>
  <c r="G269" i="2"/>
  <c r="G268" i="2"/>
  <c r="H269" i="2"/>
  <c r="H268" i="2"/>
  <c r="I269" i="2"/>
  <c r="I268" i="2"/>
  <c r="J269" i="2"/>
  <c r="J268" i="2"/>
  <c r="K269" i="2"/>
  <c r="K268" i="2"/>
  <c r="L269" i="2"/>
  <c r="L268" i="2"/>
  <c r="D690" i="2"/>
  <c r="F677" i="2"/>
  <c r="G677" i="2"/>
  <c r="H677" i="2"/>
  <c r="I677" i="2"/>
  <c r="J677" i="2"/>
  <c r="K677" i="2"/>
  <c r="D677" i="2"/>
  <c r="D659" i="2"/>
  <c r="D662" i="2"/>
  <c r="D667" i="2"/>
  <c r="E654" i="2"/>
  <c r="E652" i="2"/>
  <c r="F654" i="2"/>
  <c r="F652" i="2"/>
  <c r="G654" i="2"/>
  <c r="G652" i="2"/>
  <c r="H654" i="2"/>
  <c r="H652" i="2"/>
  <c r="I654" i="2"/>
  <c r="I652" i="2"/>
  <c r="J654" i="2"/>
  <c r="J652" i="2"/>
  <c r="K654" i="2"/>
  <c r="K652" i="2"/>
  <c r="L654" i="2"/>
  <c r="L652" i="2"/>
  <c r="M654" i="2"/>
  <c r="M652" i="2"/>
  <c r="N654" i="2"/>
  <c r="N652" i="2"/>
  <c r="O654" i="2"/>
  <c r="O652" i="2"/>
  <c r="D654" i="2"/>
  <c r="D652" i="2"/>
  <c r="E585" i="2"/>
  <c r="E584" i="2"/>
  <c r="E581" i="2"/>
  <c r="F585" i="2"/>
  <c r="F584" i="2"/>
  <c r="F581" i="2"/>
  <c r="G585" i="2"/>
  <c r="G584" i="2"/>
  <c r="H585" i="2"/>
  <c r="H584" i="2"/>
  <c r="I585" i="2"/>
  <c r="I584" i="2"/>
  <c r="J585" i="2"/>
  <c r="J584" i="2"/>
  <c r="K585" i="2"/>
  <c r="K584" i="2"/>
  <c r="L585" i="2"/>
  <c r="L584" i="2"/>
  <c r="M585" i="2"/>
  <c r="M584" i="2"/>
  <c r="M582" i="2"/>
  <c r="M581" i="2"/>
  <c r="N585" i="2"/>
  <c r="N584" i="2"/>
  <c r="D585" i="2"/>
  <c r="D584" i="2"/>
  <c r="D581" i="2"/>
  <c r="D568" i="2"/>
  <c r="D567" i="2"/>
  <c r="E535" i="2"/>
  <c r="F535" i="2"/>
  <c r="G535" i="2"/>
  <c r="H535" i="2"/>
  <c r="I535" i="2"/>
  <c r="J535" i="2"/>
  <c r="L535" i="2"/>
  <c r="N535" i="2"/>
  <c r="M484" i="2"/>
  <c r="M483" i="2"/>
  <c r="M479" i="2"/>
  <c r="L484" i="2"/>
  <c r="L483" i="2"/>
  <c r="L479" i="2"/>
  <c r="K484" i="2"/>
  <c r="K483" i="2"/>
  <c r="K479" i="2"/>
  <c r="J484" i="2"/>
  <c r="J483" i="2"/>
  <c r="I484" i="2"/>
  <c r="I483" i="2"/>
  <c r="I479" i="2"/>
  <c r="H484" i="2"/>
  <c r="H483" i="2"/>
  <c r="H479" i="2"/>
  <c r="G484" i="2"/>
  <c r="G483" i="2"/>
  <c r="G479" i="2"/>
  <c r="F484" i="2"/>
  <c r="F483" i="2"/>
  <c r="F479" i="2"/>
  <c r="E484" i="2"/>
  <c r="E483" i="2"/>
  <c r="E479" i="2"/>
  <c r="D484" i="2"/>
  <c r="D483" i="2"/>
  <c r="D479" i="2"/>
  <c r="F471" i="2"/>
  <c r="F470" i="2"/>
  <c r="G471" i="2"/>
  <c r="G470" i="2"/>
  <c r="H471" i="2"/>
  <c r="H470" i="2"/>
  <c r="H466" i="2"/>
  <c r="H461" i="2"/>
  <c r="H487" i="2"/>
  <c r="H491" i="2"/>
  <c r="H495" i="2"/>
  <c r="H486" i="2"/>
  <c r="H513" i="2"/>
  <c r="H509" i="2"/>
  <c r="H500" i="2"/>
  <c r="H499" i="2"/>
  <c r="H498" i="2"/>
  <c r="H504" i="2"/>
  <c r="H503" i="2"/>
  <c r="H502" i="2"/>
  <c r="H460" i="2"/>
  <c r="I471" i="2"/>
  <c r="I470" i="2"/>
  <c r="K471" i="2"/>
  <c r="K470" i="2"/>
  <c r="D471" i="2"/>
  <c r="D470" i="2"/>
  <c r="D349" i="2"/>
  <c r="P343" i="2"/>
  <c r="P342" i="2"/>
  <c r="N342" i="2"/>
  <c r="M342" i="2"/>
  <c r="L342" i="2"/>
  <c r="K342" i="2"/>
  <c r="I342" i="2"/>
  <c r="H342" i="2"/>
  <c r="G342" i="2"/>
  <c r="F342" i="2"/>
  <c r="E342" i="2"/>
  <c r="D342" i="2"/>
  <c r="D315" i="2"/>
  <c r="D269" i="2"/>
  <c r="D268" i="2"/>
  <c r="E278" i="2"/>
  <c r="F278" i="2"/>
  <c r="G278" i="2"/>
  <c r="H278" i="2"/>
  <c r="I278" i="2"/>
  <c r="J278" i="2"/>
  <c r="K278" i="2"/>
  <c r="L278" i="2"/>
  <c r="M278" i="2"/>
  <c r="N278" i="2"/>
  <c r="E273" i="2"/>
  <c r="F273" i="2"/>
  <c r="G273" i="2"/>
  <c r="H273" i="2"/>
  <c r="I273" i="2"/>
  <c r="J273" i="2"/>
  <c r="K273" i="2"/>
  <c r="L273" i="2"/>
  <c r="D273" i="2"/>
  <c r="D278" i="2"/>
  <c r="E76" i="2"/>
  <c r="F76" i="2"/>
  <c r="G76" i="2"/>
  <c r="H76" i="2"/>
  <c r="I76" i="2"/>
  <c r="J76" i="2"/>
  <c r="K76" i="2"/>
  <c r="F96" i="2"/>
  <c r="G96" i="2"/>
  <c r="H96" i="2"/>
  <c r="I96" i="2"/>
  <c r="J96" i="2"/>
  <c r="K96" i="2"/>
  <c r="L96" i="2"/>
  <c r="M96" i="2"/>
  <c r="E94" i="2"/>
  <c r="F94" i="2"/>
  <c r="G94" i="2"/>
  <c r="H94" i="2"/>
  <c r="I94" i="2"/>
  <c r="J94" i="2"/>
  <c r="K94" i="2"/>
  <c r="L94" i="2"/>
  <c r="M94" i="2"/>
  <c r="E88" i="2"/>
  <c r="F88" i="2"/>
  <c r="G88" i="2"/>
  <c r="H88" i="2"/>
  <c r="I88" i="2"/>
  <c r="J88" i="2"/>
  <c r="K88" i="2"/>
  <c r="L88" i="2"/>
  <c r="E86" i="2"/>
  <c r="F86" i="2"/>
  <c r="G86" i="2"/>
  <c r="H86" i="2"/>
  <c r="I86" i="2"/>
  <c r="J86" i="2"/>
  <c r="K86" i="2"/>
  <c r="L86" i="2"/>
  <c r="M86" i="2"/>
  <c r="E83" i="2"/>
  <c r="F83" i="2"/>
  <c r="G83" i="2"/>
  <c r="H83" i="2"/>
  <c r="I83" i="2"/>
  <c r="J83" i="2"/>
  <c r="P83" i="2"/>
  <c r="E81" i="2"/>
  <c r="F81" i="2"/>
  <c r="G81" i="2"/>
  <c r="H81" i="2"/>
  <c r="I81" i="2"/>
  <c r="J81" i="2"/>
  <c r="K81" i="2"/>
  <c r="L81" i="2"/>
  <c r="M81" i="2"/>
  <c r="D76" i="2"/>
  <c r="E68" i="2"/>
  <c r="E64" i="2"/>
  <c r="E52" i="2"/>
  <c r="F68" i="2"/>
  <c r="F64" i="2"/>
  <c r="G68" i="2"/>
  <c r="G64" i="2"/>
  <c r="I68" i="2"/>
  <c r="I64" i="2"/>
  <c r="J68" i="2"/>
  <c r="J64" i="2"/>
  <c r="D68" i="2"/>
  <c r="D64" i="2"/>
  <c r="E7" i="2"/>
  <c r="F7" i="2"/>
  <c r="G7" i="2"/>
  <c r="H7" i="2"/>
  <c r="I7" i="2"/>
  <c r="J7" i="2"/>
  <c r="K7" i="2"/>
  <c r="L7" i="2"/>
  <c r="N7" i="2"/>
  <c r="D7" i="2"/>
  <c r="N578" i="2"/>
  <c r="N577" i="2"/>
  <c r="L504" i="2"/>
  <c r="L503" i="2"/>
  <c r="L502" i="2"/>
  <c r="L347" i="2"/>
  <c r="L312" i="2"/>
  <c r="L315" i="2"/>
  <c r="L311" i="2"/>
  <c r="L340" i="2"/>
  <c r="L329" i="2"/>
  <c r="L345" i="2"/>
  <c r="L344" i="2"/>
  <c r="L349" i="2"/>
  <c r="L310" i="2"/>
  <c r="L296" i="2"/>
  <c r="L371" i="2"/>
  <c r="L366" i="2"/>
  <c r="L375" i="2"/>
  <c r="L295" i="2"/>
  <c r="M296" i="2"/>
  <c r="N296" i="2"/>
  <c r="O296" i="2"/>
  <c r="O671" i="2"/>
  <c r="D13" i="2"/>
  <c r="E13" i="2"/>
  <c r="F13" i="2"/>
  <c r="G13" i="2"/>
  <c r="H13" i="2"/>
  <c r="I13" i="2"/>
  <c r="J13" i="2"/>
  <c r="K13" i="2"/>
  <c r="L13" i="2"/>
  <c r="D17" i="2"/>
  <c r="E17" i="2"/>
  <c r="E21" i="2"/>
  <c r="E25" i="2"/>
  <c r="E29" i="2"/>
  <c r="E33" i="2"/>
  <c r="E12" i="2"/>
  <c r="F17" i="2"/>
  <c r="G17" i="2"/>
  <c r="H17" i="2"/>
  <c r="I17" i="2"/>
  <c r="I21" i="2"/>
  <c r="I25" i="2"/>
  <c r="I29" i="2"/>
  <c r="I33" i="2"/>
  <c r="I12" i="2"/>
  <c r="I38" i="2"/>
  <c r="I37" i="2"/>
  <c r="I11" i="2"/>
  <c r="I42" i="2"/>
  <c r="I6" i="2"/>
  <c r="J17" i="2"/>
  <c r="K17" i="2"/>
  <c r="L17" i="2"/>
  <c r="D21" i="2"/>
  <c r="D25" i="2"/>
  <c r="D29" i="2"/>
  <c r="D12" i="2"/>
  <c r="D38" i="2"/>
  <c r="D37" i="2"/>
  <c r="D11" i="2"/>
  <c r="D42" i="2"/>
  <c r="D6" i="2"/>
  <c r="D48" i="2"/>
  <c r="D47" i="2"/>
  <c r="D46" i="2"/>
  <c r="D5" i="2"/>
  <c r="D52" i="2"/>
  <c r="D4" i="2"/>
  <c r="F21" i="2"/>
  <c r="G21" i="2"/>
  <c r="H21" i="2"/>
  <c r="H25" i="2"/>
  <c r="H29" i="2"/>
  <c r="H33" i="2"/>
  <c r="H12" i="2"/>
  <c r="H38" i="2"/>
  <c r="H37" i="2"/>
  <c r="H11" i="2"/>
  <c r="H42" i="2"/>
  <c r="H6" i="2"/>
  <c r="H48" i="2"/>
  <c r="H47" i="2"/>
  <c r="H46" i="2"/>
  <c r="H5" i="2"/>
  <c r="H52" i="2"/>
  <c r="H4" i="2"/>
  <c r="J21" i="2"/>
  <c r="K21" i="2"/>
  <c r="L21" i="2"/>
  <c r="L25" i="2"/>
  <c r="L29" i="2"/>
  <c r="L33" i="2"/>
  <c r="L12" i="2"/>
  <c r="L38" i="2"/>
  <c r="L37" i="2"/>
  <c r="L11" i="2"/>
  <c r="L42" i="2"/>
  <c r="L6" i="2"/>
  <c r="L48" i="2"/>
  <c r="L47" i="2"/>
  <c r="L46" i="2"/>
  <c r="L5" i="2"/>
  <c r="L68" i="2"/>
  <c r="L64" i="2"/>
  <c r="L52" i="2"/>
  <c r="L4" i="2"/>
  <c r="F25" i="2"/>
  <c r="G25" i="2"/>
  <c r="G29" i="2"/>
  <c r="G33" i="2"/>
  <c r="G12" i="2"/>
  <c r="G38" i="2"/>
  <c r="G37" i="2"/>
  <c r="G11" i="2"/>
  <c r="J25" i="2"/>
  <c r="K25" i="2"/>
  <c r="K29" i="2"/>
  <c r="K33" i="2"/>
  <c r="K12" i="2"/>
  <c r="F29" i="2"/>
  <c r="J29" i="2"/>
  <c r="F33" i="2"/>
  <c r="J33" i="2"/>
  <c r="E38" i="2"/>
  <c r="E37" i="2"/>
  <c r="F38" i="2"/>
  <c r="F37" i="2"/>
  <c r="J38" i="2"/>
  <c r="J37" i="2"/>
  <c r="K38" i="2"/>
  <c r="K37" i="2"/>
  <c r="E42" i="2"/>
  <c r="F42" i="2"/>
  <c r="G42" i="2"/>
  <c r="J42" i="2"/>
  <c r="K42" i="2"/>
  <c r="E48" i="2"/>
  <c r="E47" i="2"/>
  <c r="E46" i="2"/>
  <c r="F48" i="2"/>
  <c r="F47" i="2"/>
  <c r="F46" i="2"/>
  <c r="G48" i="2"/>
  <c r="G47" i="2"/>
  <c r="G46" i="2"/>
  <c r="I48" i="2"/>
  <c r="I47" i="2"/>
  <c r="I46" i="2"/>
  <c r="J48" i="2"/>
  <c r="J47" i="2"/>
  <c r="J46" i="2"/>
  <c r="K48" i="2"/>
  <c r="K47" i="2"/>
  <c r="K46" i="2"/>
  <c r="E104" i="2"/>
  <c r="F104" i="2"/>
  <c r="G104" i="2"/>
  <c r="H104" i="2"/>
  <c r="I104" i="2"/>
  <c r="J104" i="2"/>
  <c r="K104" i="2"/>
  <c r="L104" i="2"/>
  <c r="M104" i="2"/>
  <c r="N104" i="2"/>
  <c r="D106" i="2"/>
  <c r="E106" i="2"/>
  <c r="F106" i="2"/>
  <c r="G106" i="2"/>
  <c r="H106" i="2"/>
  <c r="J106" i="2"/>
  <c r="K106" i="2"/>
  <c r="L106" i="2"/>
  <c r="M106" i="2"/>
  <c r="N106" i="2"/>
  <c r="O106" i="2"/>
  <c r="I107" i="2"/>
  <c r="P109" i="2"/>
  <c r="D282" i="2"/>
  <c r="D281" i="2"/>
  <c r="D280" i="2"/>
  <c r="E282" i="2"/>
  <c r="E281" i="2"/>
  <c r="E280" i="2"/>
  <c r="F282" i="2"/>
  <c r="F281" i="2"/>
  <c r="F280" i="2"/>
  <c r="G282" i="2"/>
  <c r="G281" i="2"/>
  <c r="G280" i="2"/>
  <c r="H282" i="2"/>
  <c r="H281" i="2"/>
  <c r="H280" i="2"/>
  <c r="I282" i="2"/>
  <c r="I281" i="2"/>
  <c r="I280" i="2"/>
  <c r="J282" i="2"/>
  <c r="J281" i="2"/>
  <c r="J280" i="2"/>
  <c r="K282" i="2"/>
  <c r="K281" i="2"/>
  <c r="K280" i="2"/>
  <c r="L282" i="2"/>
  <c r="L281" i="2"/>
  <c r="L280" i="2"/>
  <c r="D285" i="2"/>
  <c r="D284" i="2"/>
  <c r="E285" i="2"/>
  <c r="E284" i="2"/>
  <c r="F285" i="2"/>
  <c r="F284" i="2"/>
  <c r="G285" i="2"/>
  <c r="G284" i="2"/>
  <c r="H285" i="2"/>
  <c r="H284" i="2"/>
  <c r="I285" i="2"/>
  <c r="I284" i="2"/>
  <c r="J285" i="2"/>
  <c r="J284" i="2"/>
  <c r="K285" i="2"/>
  <c r="K284" i="2"/>
  <c r="L285" i="2"/>
  <c r="L284" i="2"/>
  <c r="M285" i="2"/>
  <c r="M284" i="2"/>
  <c r="N285" i="2"/>
  <c r="N284" i="2"/>
  <c r="O285" i="2"/>
  <c r="O284" i="2"/>
  <c r="D289" i="2"/>
  <c r="D288" i="2"/>
  <c r="D287" i="2"/>
  <c r="E289" i="2"/>
  <c r="E288" i="2"/>
  <c r="E287" i="2"/>
  <c r="F289" i="2"/>
  <c r="F288" i="2"/>
  <c r="F287" i="2"/>
  <c r="G289" i="2"/>
  <c r="G288" i="2"/>
  <c r="G287" i="2"/>
  <c r="H289" i="2"/>
  <c r="H288" i="2"/>
  <c r="H287" i="2"/>
  <c r="I289" i="2"/>
  <c r="I288" i="2"/>
  <c r="I287" i="2"/>
  <c r="J289" i="2"/>
  <c r="J288" i="2"/>
  <c r="J287" i="2"/>
  <c r="K289" i="2"/>
  <c r="K288" i="2"/>
  <c r="K287" i="2"/>
  <c r="L289" i="2"/>
  <c r="L288" i="2"/>
  <c r="L287" i="2"/>
  <c r="D297" i="2"/>
  <c r="E297" i="2"/>
  <c r="F297" i="2"/>
  <c r="G297" i="2"/>
  <c r="H297" i="2"/>
  <c r="I297" i="2"/>
  <c r="J297" i="2"/>
  <c r="K297" i="2"/>
  <c r="D302" i="2"/>
  <c r="E302" i="2"/>
  <c r="F302" i="2"/>
  <c r="G302" i="2"/>
  <c r="H302" i="2"/>
  <c r="I302" i="2"/>
  <c r="J302" i="2"/>
  <c r="K302" i="2"/>
  <c r="P307" i="2"/>
  <c r="G315" i="2"/>
  <c r="H315" i="2"/>
  <c r="I315" i="2"/>
  <c r="J315" i="2"/>
  <c r="K315" i="2"/>
  <c r="D336" i="2"/>
  <c r="E336" i="2"/>
  <c r="F336" i="2"/>
  <c r="G336" i="2"/>
  <c r="D340" i="2"/>
  <c r="E340" i="2"/>
  <c r="F340" i="2"/>
  <c r="G340" i="2"/>
  <c r="H340" i="2"/>
  <c r="I340" i="2"/>
  <c r="K340" i="2"/>
  <c r="M340" i="2"/>
  <c r="N340" i="2"/>
  <c r="P340" i="2"/>
  <c r="D345" i="2"/>
  <c r="E345" i="2"/>
  <c r="F345" i="2"/>
  <c r="G345" i="2"/>
  <c r="H345" i="2"/>
  <c r="I345" i="2"/>
  <c r="J345" i="2"/>
  <c r="K345" i="2"/>
  <c r="M345" i="2"/>
  <c r="N345" i="2"/>
  <c r="O345" i="2"/>
  <c r="P345" i="2"/>
  <c r="D347" i="2"/>
  <c r="E347" i="2"/>
  <c r="F347" i="2"/>
  <c r="F349" i="2"/>
  <c r="G347" i="2"/>
  <c r="H347" i="2"/>
  <c r="H349" i="2"/>
  <c r="I347" i="2"/>
  <c r="I349" i="2"/>
  <c r="J347" i="2"/>
  <c r="K349" i="2"/>
  <c r="D375" i="2"/>
  <c r="E375" i="2"/>
  <c r="F375" i="2"/>
  <c r="G375" i="2"/>
  <c r="H375" i="2"/>
  <c r="I375" i="2"/>
  <c r="J375" i="2"/>
  <c r="K375" i="2"/>
  <c r="D387" i="2"/>
  <c r="E387" i="2"/>
  <c r="H387" i="2"/>
  <c r="I387" i="2"/>
  <c r="J387" i="2"/>
  <c r="K387" i="2"/>
  <c r="D392" i="2"/>
  <c r="E392" i="2"/>
  <c r="F392" i="2"/>
  <c r="G392" i="2"/>
  <c r="H392" i="2"/>
  <c r="I392" i="2"/>
  <c r="J392" i="2"/>
  <c r="K392" i="2"/>
  <c r="D397" i="2"/>
  <c r="E397" i="2"/>
  <c r="F397" i="2"/>
  <c r="G397" i="2"/>
  <c r="H397" i="2"/>
  <c r="I397" i="2"/>
  <c r="J397" i="2"/>
  <c r="K397" i="2"/>
  <c r="P403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D431" i="2"/>
  <c r="D430" i="2"/>
  <c r="E431" i="2"/>
  <c r="E430" i="2"/>
  <c r="F431" i="2"/>
  <c r="F430" i="2"/>
  <c r="G431" i="2"/>
  <c r="G430" i="2"/>
  <c r="H431" i="2"/>
  <c r="H430" i="2"/>
  <c r="I431" i="2"/>
  <c r="I430" i="2"/>
  <c r="J431" i="2"/>
  <c r="J430" i="2"/>
  <c r="K431" i="2"/>
  <c r="K430" i="2"/>
  <c r="L431" i="2"/>
  <c r="L430" i="2"/>
  <c r="M431" i="2"/>
  <c r="M430" i="2"/>
  <c r="N431" i="2"/>
  <c r="N430" i="2"/>
  <c r="O431" i="2"/>
  <c r="O430" i="2"/>
  <c r="D434" i="2"/>
  <c r="E434" i="2"/>
  <c r="F434" i="2"/>
  <c r="G434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D439" i="2"/>
  <c r="E439" i="2"/>
  <c r="F439" i="2"/>
  <c r="G439" i="2"/>
  <c r="H439" i="2"/>
  <c r="J439" i="2"/>
  <c r="K439" i="2"/>
  <c r="L439" i="2"/>
  <c r="M439" i="2"/>
  <c r="N439" i="2"/>
  <c r="O439" i="2"/>
  <c r="E446" i="2"/>
  <c r="F446" i="2"/>
  <c r="G446" i="2"/>
  <c r="H446" i="2"/>
  <c r="I446" i="2"/>
  <c r="J446" i="2"/>
  <c r="K446" i="2"/>
  <c r="L446" i="2"/>
  <c r="M446" i="2"/>
  <c r="N446" i="2"/>
  <c r="O446" i="2"/>
  <c r="P447" i="2"/>
  <c r="P446" i="2"/>
  <c r="D448" i="2"/>
  <c r="D445" i="2"/>
  <c r="E448" i="2"/>
  <c r="F448" i="2"/>
  <c r="G448" i="2"/>
  <c r="H448" i="2"/>
  <c r="I448" i="2"/>
  <c r="J448" i="2"/>
  <c r="K448" i="2"/>
  <c r="L448" i="2"/>
  <c r="P451" i="2"/>
  <c r="P452" i="2"/>
  <c r="E457" i="2"/>
  <c r="F457" i="2"/>
  <c r="G457" i="2"/>
  <c r="H457" i="2"/>
  <c r="P458" i="2"/>
  <c r="P457" i="2"/>
  <c r="D462" i="2"/>
  <c r="D466" i="2"/>
  <c r="E466" i="2"/>
  <c r="F466" i="2"/>
  <c r="G466" i="2"/>
  <c r="G461" i="2"/>
  <c r="K466" i="2"/>
  <c r="D487" i="2"/>
  <c r="E487" i="2"/>
  <c r="F487" i="2"/>
  <c r="G487" i="2"/>
  <c r="I487" i="2"/>
  <c r="J487" i="2"/>
  <c r="K487" i="2"/>
  <c r="D491" i="2"/>
  <c r="E491" i="2"/>
  <c r="F491" i="2"/>
  <c r="G491" i="2"/>
  <c r="I491" i="2"/>
  <c r="J491" i="2"/>
  <c r="K491" i="2"/>
  <c r="D495" i="2"/>
  <c r="E495" i="2"/>
  <c r="F495" i="2"/>
  <c r="G495" i="2"/>
  <c r="I495" i="2"/>
  <c r="J495" i="2"/>
  <c r="K495" i="2"/>
  <c r="L495" i="2"/>
  <c r="D500" i="2"/>
  <c r="D499" i="2"/>
  <c r="D498" i="2"/>
  <c r="E500" i="2"/>
  <c r="E499" i="2"/>
  <c r="E498" i="2"/>
  <c r="F500" i="2"/>
  <c r="F499" i="2"/>
  <c r="F498" i="2"/>
  <c r="G500" i="2"/>
  <c r="G499" i="2"/>
  <c r="G498" i="2"/>
  <c r="I500" i="2"/>
  <c r="I499" i="2"/>
  <c r="I498" i="2"/>
  <c r="J500" i="2"/>
  <c r="J499" i="2"/>
  <c r="J498" i="2"/>
  <c r="K500" i="2"/>
  <c r="K499" i="2"/>
  <c r="K498" i="2"/>
  <c r="L500" i="2"/>
  <c r="L499" i="2"/>
  <c r="L498" i="2"/>
  <c r="M500" i="2"/>
  <c r="M499" i="2"/>
  <c r="M498" i="2"/>
  <c r="N500" i="2"/>
  <c r="N499" i="2"/>
  <c r="N498" i="2"/>
  <c r="O500" i="2"/>
  <c r="O499" i="2"/>
  <c r="O498" i="2"/>
  <c r="P500" i="2"/>
  <c r="P499" i="2"/>
  <c r="P498" i="2"/>
  <c r="D504" i="2"/>
  <c r="D503" i="2"/>
  <c r="D502" i="2"/>
  <c r="E504" i="2"/>
  <c r="E503" i="2"/>
  <c r="E502" i="2"/>
  <c r="F504" i="2"/>
  <c r="F503" i="2"/>
  <c r="F502" i="2"/>
  <c r="G504" i="2"/>
  <c r="G503" i="2"/>
  <c r="G502" i="2"/>
  <c r="I504" i="2"/>
  <c r="I503" i="2"/>
  <c r="I502" i="2"/>
  <c r="J504" i="2"/>
  <c r="J503" i="2"/>
  <c r="J502" i="2"/>
  <c r="K504" i="2"/>
  <c r="K503" i="2"/>
  <c r="K502" i="2"/>
  <c r="K507" i="2"/>
  <c r="L507" i="2"/>
  <c r="M507" i="2"/>
  <c r="N507" i="2"/>
  <c r="O507" i="2"/>
  <c r="P508" i="2"/>
  <c r="P507" i="2"/>
  <c r="P510" i="2"/>
  <c r="P511" i="2"/>
  <c r="E513" i="2"/>
  <c r="E509" i="2"/>
  <c r="F513" i="2"/>
  <c r="G513" i="2"/>
  <c r="J513" i="2"/>
  <c r="K513" i="2"/>
  <c r="K509" i="2"/>
  <c r="L513" i="2"/>
  <c r="M513" i="2"/>
  <c r="O513" i="2"/>
  <c r="P514" i="2"/>
  <c r="P515" i="2"/>
  <c r="P517" i="2"/>
  <c r="P513" i="2"/>
  <c r="P519" i="2"/>
  <c r="P520" i="2"/>
  <c r="P521" i="2"/>
  <c r="P523" i="2"/>
  <c r="P525" i="2"/>
  <c r="P527" i="2"/>
  <c r="P540" i="2"/>
  <c r="P544" i="2"/>
  <c r="P545" i="2"/>
  <c r="P546" i="2"/>
  <c r="P547" i="2"/>
  <c r="P548" i="2"/>
  <c r="P549" i="2"/>
  <c r="P550" i="2"/>
  <c r="P551" i="2"/>
  <c r="P552" i="2"/>
  <c r="D558" i="2"/>
  <c r="E558" i="2"/>
  <c r="F558" i="2"/>
  <c r="H558" i="2"/>
  <c r="I558" i="2"/>
  <c r="J558" i="2"/>
  <c r="D562" i="2"/>
  <c r="E562" i="2"/>
  <c r="F562" i="2"/>
  <c r="H562" i="2"/>
  <c r="I562" i="2"/>
  <c r="M562" i="2"/>
  <c r="P566" i="2"/>
  <c r="D578" i="2"/>
  <c r="D577" i="2"/>
  <c r="D573" i="2"/>
  <c r="F578" i="2"/>
  <c r="F577" i="2"/>
  <c r="F573" i="2"/>
  <c r="F557" i="2"/>
  <c r="F556" i="2"/>
  <c r="G578" i="2"/>
  <c r="G577" i="2"/>
  <c r="G573" i="2"/>
  <c r="J578" i="2"/>
  <c r="J577" i="2"/>
  <c r="K578" i="2"/>
  <c r="K577" i="2"/>
  <c r="L578" i="2"/>
  <c r="L577" i="2"/>
  <c r="P579" i="2"/>
  <c r="H582" i="2"/>
  <c r="I582" i="2"/>
  <c r="J582" i="2"/>
  <c r="K582" i="2"/>
  <c r="L582" i="2"/>
  <c r="L581" i="2"/>
  <c r="N582" i="2"/>
  <c r="N581" i="2"/>
  <c r="O582" i="2"/>
  <c r="P583" i="2"/>
  <c r="P582" i="2"/>
  <c r="P588" i="2"/>
  <c r="P589" i="2"/>
  <c r="D594" i="2"/>
  <c r="D593" i="2"/>
  <c r="D592" i="2"/>
  <c r="E594" i="2"/>
  <c r="E593" i="2"/>
  <c r="E592" i="2"/>
  <c r="F594" i="2"/>
  <c r="F593" i="2"/>
  <c r="F592" i="2"/>
  <c r="F600" i="2"/>
  <c r="F598" i="2"/>
  <c r="F597" i="2"/>
  <c r="F591" i="2"/>
  <c r="F603" i="2"/>
  <c r="F611" i="2"/>
  <c r="F602" i="2"/>
  <c r="F614" i="2"/>
  <c r="F613" i="2"/>
  <c r="F618" i="2"/>
  <c r="F617" i="2"/>
  <c r="F616" i="2"/>
  <c r="F590" i="2"/>
  <c r="G594" i="2"/>
  <c r="G593" i="2"/>
  <c r="G592" i="2"/>
  <c r="H594" i="2"/>
  <c r="H593" i="2"/>
  <c r="H592" i="2"/>
  <c r="H600" i="2"/>
  <c r="H598" i="2"/>
  <c r="H597" i="2"/>
  <c r="H591" i="2"/>
  <c r="I594" i="2"/>
  <c r="I593" i="2"/>
  <c r="I592" i="2"/>
  <c r="J594" i="2"/>
  <c r="J593" i="2"/>
  <c r="J592" i="2"/>
  <c r="J600" i="2"/>
  <c r="J598" i="2"/>
  <c r="J597" i="2"/>
  <c r="J591" i="2"/>
  <c r="K594" i="2"/>
  <c r="K593" i="2"/>
  <c r="K592" i="2"/>
  <c r="L594" i="2"/>
  <c r="L593" i="2"/>
  <c r="L592" i="2"/>
  <c r="M594" i="2"/>
  <c r="M593" i="2"/>
  <c r="M592" i="2"/>
  <c r="N594" i="2"/>
  <c r="N593" i="2"/>
  <c r="N592" i="2"/>
  <c r="O594" i="2"/>
  <c r="O593" i="2"/>
  <c r="O592" i="2"/>
  <c r="P595" i="2"/>
  <c r="P596" i="2"/>
  <c r="P599" i="2"/>
  <c r="D600" i="2"/>
  <c r="D598" i="2"/>
  <c r="D597" i="2"/>
  <c r="E600" i="2"/>
  <c r="E598" i="2"/>
  <c r="E597" i="2"/>
  <c r="E591" i="2"/>
  <c r="E603" i="2"/>
  <c r="E611" i="2"/>
  <c r="E602" i="2"/>
  <c r="E614" i="2"/>
  <c r="E613" i="2"/>
  <c r="E618" i="2"/>
  <c r="E617" i="2"/>
  <c r="E616" i="2"/>
  <c r="E590" i="2"/>
  <c r="G600" i="2"/>
  <c r="G598" i="2"/>
  <c r="G597" i="2"/>
  <c r="I600" i="2"/>
  <c r="I598" i="2"/>
  <c r="I597" i="2"/>
  <c r="K600" i="2"/>
  <c r="K598" i="2"/>
  <c r="K597" i="2"/>
  <c r="L600" i="2"/>
  <c r="L598" i="2"/>
  <c r="L597" i="2"/>
  <c r="L591" i="2"/>
  <c r="L603" i="2"/>
  <c r="L608" i="2"/>
  <c r="L607" i="2"/>
  <c r="L611" i="2"/>
  <c r="L602" i="2"/>
  <c r="L614" i="2"/>
  <c r="L613" i="2"/>
  <c r="L590" i="2"/>
  <c r="M600" i="2"/>
  <c r="M598" i="2"/>
  <c r="M597" i="2"/>
  <c r="N600" i="2"/>
  <c r="N598" i="2"/>
  <c r="N597" i="2"/>
  <c r="N591" i="2"/>
  <c r="O600" i="2"/>
  <c r="O598" i="2"/>
  <c r="O597" i="2"/>
  <c r="P601" i="2"/>
  <c r="P600" i="2"/>
  <c r="D603" i="2"/>
  <c r="G603" i="2"/>
  <c r="H603" i="2"/>
  <c r="I603" i="2"/>
  <c r="J603" i="2"/>
  <c r="K603" i="2"/>
  <c r="M603" i="2"/>
  <c r="N603" i="2"/>
  <c r="O603" i="2"/>
  <c r="P604" i="2"/>
  <c r="P605" i="2"/>
  <c r="P606" i="2"/>
  <c r="G608" i="2"/>
  <c r="G607" i="2"/>
  <c r="H608" i="2"/>
  <c r="H607" i="2"/>
  <c r="H611" i="2"/>
  <c r="H602" i="2"/>
  <c r="I608" i="2"/>
  <c r="I607" i="2"/>
  <c r="J608" i="2"/>
  <c r="J607" i="2"/>
  <c r="K608" i="2"/>
  <c r="K607" i="2"/>
  <c r="M608" i="2"/>
  <c r="M607" i="2"/>
  <c r="N608" i="2"/>
  <c r="N607" i="2"/>
  <c r="O608" i="2"/>
  <c r="O607" i="2"/>
  <c r="P609" i="2"/>
  <c r="P610" i="2"/>
  <c r="D611" i="2"/>
  <c r="G611" i="2"/>
  <c r="I611" i="2"/>
  <c r="J611" i="2"/>
  <c r="K611" i="2"/>
  <c r="M611" i="2"/>
  <c r="N611" i="2"/>
  <c r="O611" i="2"/>
  <c r="P612" i="2"/>
  <c r="P611" i="2"/>
  <c r="D614" i="2"/>
  <c r="D613" i="2"/>
  <c r="G614" i="2"/>
  <c r="G613" i="2"/>
  <c r="H614" i="2"/>
  <c r="H613" i="2"/>
  <c r="I614" i="2"/>
  <c r="I613" i="2"/>
  <c r="J614" i="2"/>
  <c r="J613" i="2"/>
  <c r="K614" i="2"/>
  <c r="K613" i="2"/>
  <c r="M614" i="2"/>
  <c r="M613" i="2"/>
  <c r="N614" i="2"/>
  <c r="N613" i="2"/>
  <c r="O614" i="2"/>
  <c r="O613" i="2"/>
  <c r="P615" i="2"/>
  <c r="P614" i="2"/>
  <c r="P613" i="2"/>
  <c r="P620" i="2"/>
  <c r="P619" i="2"/>
  <c r="P624" i="2"/>
  <c r="P638" i="2"/>
  <c r="P636" i="2"/>
  <c r="P626" i="2"/>
  <c r="P627" i="2"/>
  <c r="P628" i="2"/>
  <c r="P629" i="2"/>
  <c r="P630" i="2"/>
  <c r="P631" i="2"/>
  <c r="P632" i="2"/>
  <c r="P633" i="2"/>
  <c r="P634" i="2"/>
  <c r="P635" i="2"/>
  <c r="P653" i="2"/>
  <c r="P652" i="2"/>
  <c r="D671" i="2"/>
  <c r="E671" i="2"/>
  <c r="F671" i="2"/>
  <c r="G671" i="2"/>
  <c r="H671" i="2"/>
  <c r="I671" i="2"/>
  <c r="J671" i="2"/>
  <c r="K671" i="2"/>
  <c r="L671" i="2"/>
  <c r="M671" i="2"/>
  <c r="N671" i="2"/>
  <c r="D672" i="2"/>
  <c r="E672" i="2"/>
  <c r="F672" i="2"/>
  <c r="G672" i="2"/>
  <c r="H672" i="2"/>
  <c r="I672" i="2"/>
  <c r="J672" i="2"/>
  <c r="K672" i="2"/>
  <c r="L672" i="2"/>
  <c r="M672" i="2"/>
  <c r="D673" i="2"/>
  <c r="E673" i="2"/>
  <c r="F673" i="2"/>
  <c r="G673" i="2"/>
  <c r="H673" i="2"/>
  <c r="I673" i="2"/>
  <c r="J673" i="2"/>
  <c r="K673" i="2"/>
  <c r="P691" i="2"/>
  <c r="P692" i="2"/>
  <c r="P693" i="2"/>
  <c r="P697" i="2"/>
  <c r="P698" i="2"/>
  <c r="P699" i="2"/>
  <c r="P700" i="2"/>
  <c r="P701" i="2"/>
  <c r="P702" i="2"/>
  <c r="P703" i="2"/>
  <c r="P704" i="2"/>
  <c r="O104" i="2"/>
  <c r="P113" i="2"/>
  <c r="P101" i="2"/>
  <c r="M578" i="2"/>
  <c r="M577" i="2"/>
  <c r="P565" i="2"/>
  <c r="O578" i="2"/>
  <c r="O577" i="2"/>
  <c r="P563" i="2"/>
  <c r="M448" i="2"/>
  <c r="M312" i="2"/>
  <c r="O672" i="2"/>
  <c r="N672" i="2"/>
  <c r="P297" i="2"/>
  <c r="N562" i="2"/>
  <c r="O562" i="2"/>
  <c r="P580" i="2"/>
  <c r="P564" i="2"/>
  <c r="P392" i="2"/>
  <c r="P387" i="2"/>
  <c r="L677" i="2"/>
  <c r="E349" i="2"/>
  <c r="M347" i="2"/>
  <c r="M504" i="2"/>
  <c r="M503" i="2"/>
  <c r="M502" i="2"/>
  <c r="E210" i="2"/>
  <c r="N312" i="2"/>
  <c r="M349" i="2"/>
  <c r="O448" i="2"/>
  <c r="M673" i="2"/>
  <c r="L673" i="2"/>
  <c r="L471" i="2"/>
  <c r="L470" i="2"/>
  <c r="P560" i="2"/>
  <c r="N673" i="2"/>
  <c r="P495" i="2"/>
  <c r="M495" i="2"/>
  <c r="N495" i="2"/>
  <c r="N448" i="2"/>
  <c r="P448" i="2"/>
  <c r="M558" i="2"/>
  <c r="M466" i="2"/>
  <c r="M677" i="2"/>
  <c r="P504" i="2"/>
  <c r="P503" i="2"/>
  <c r="P502" i="2"/>
  <c r="N504" i="2"/>
  <c r="N503" i="2"/>
  <c r="N502" i="2"/>
  <c r="O504" i="2"/>
  <c r="O503" i="2"/>
  <c r="O502" i="2"/>
  <c r="O495" i="2"/>
  <c r="M491" i="2"/>
  <c r="M487" i="2"/>
  <c r="M471" i="2"/>
  <c r="M470" i="2"/>
  <c r="N471" i="2"/>
  <c r="N470" i="2"/>
  <c r="N466" i="2"/>
  <c r="N462" i="2"/>
  <c r="N461" i="2"/>
  <c r="M375" i="2"/>
  <c r="M371" i="2"/>
  <c r="N347" i="2"/>
  <c r="N349" i="2"/>
  <c r="O677" i="2"/>
  <c r="N677" i="2"/>
  <c r="P569" i="2"/>
  <c r="N491" i="2"/>
  <c r="O491" i="2"/>
  <c r="N371" i="2"/>
  <c r="O349" i="2"/>
  <c r="N375" i="2"/>
  <c r="L210" i="2"/>
  <c r="O96" i="2"/>
  <c r="N96" i="2"/>
  <c r="N86" i="2"/>
  <c r="O86" i="2"/>
  <c r="N83" i="2"/>
  <c r="N81" i="2"/>
  <c r="O81" i="2"/>
  <c r="N60" i="2"/>
  <c r="N53" i="2"/>
  <c r="O60" i="2"/>
  <c r="O53" i="2"/>
  <c r="O659" i="2"/>
  <c r="N659" i="2"/>
  <c r="O567" i="2"/>
  <c r="P559" i="2"/>
  <c r="P524" i="2"/>
  <c r="P522" i="2"/>
  <c r="N484" i="2"/>
  <c r="N483" i="2"/>
  <c r="N479" i="2"/>
  <c r="O484" i="2"/>
  <c r="O483" i="2"/>
  <c r="O479" i="2"/>
  <c r="O462" i="2"/>
  <c r="P571" i="2"/>
  <c r="N558" i="2"/>
  <c r="O558" i="2"/>
  <c r="O557" i="2"/>
  <c r="O573" i="2"/>
  <c r="O556" i="2"/>
  <c r="P561" i="2"/>
  <c r="P349" i="2"/>
  <c r="G349" i="2"/>
  <c r="N70" i="2"/>
  <c r="N34" i="2"/>
  <c r="O34" i="2"/>
  <c r="O30" i="2"/>
  <c r="P30" i="2"/>
  <c r="N40" i="2"/>
  <c r="O40" i="2"/>
  <c r="P40" i="2"/>
  <c r="N24" i="2"/>
  <c r="O24" i="2"/>
  <c r="N20" i="2"/>
  <c r="O20" i="2"/>
  <c r="P20" i="2"/>
  <c r="N50" i="2"/>
  <c r="P489" i="2"/>
  <c r="K75" i="2"/>
  <c r="K74" i="2"/>
  <c r="M618" i="2"/>
  <c r="M617" i="2"/>
  <c r="M616" i="2"/>
  <c r="H112" i="2"/>
  <c r="P49" i="2"/>
  <c r="M21" i="2"/>
  <c r="J311" i="2"/>
  <c r="H618" i="2"/>
  <c r="H617" i="2"/>
  <c r="H616" i="2"/>
  <c r="P462" i="2"/>
  <c r="D661" i="2"/>
  <c r="D658" i="2"/>
  <c r="D657" i="2"/>
  <c r="D103" i="2"/>
  <c r="J657" i="2"/>
  <c r="J656" i="2"/>
  <c r="M661" i="2"/>
  <c r="M658" i="2"/>
  <c r="M657" i="2"/>
  <c r="M656" i="2"/>
  <c r="I661" i="2"/>
  <c r="I658" i="2"/>
  <c r="I657" i="2"/>
  <c r="I656" i="2"/>
  <c r="E661" i="2"/>
  <c r="E658" i="2"/>
  <c r="E657" i="2"/>
  <c r="E656" i="2"/>
  <c r="P77" i="2"/>
  <c r="F534" i="2"/>
  <c r="F528" i="2"/>
  <c r="P674" i="2"/>
  <c r="D509" i="2"/>
  <c r="J534" i="2"/>
  <c r="J528" i="2"/>
  <c r="M48" i="2"/>
  <c r="M47" i="2"/>
  <c r="M46" i="2"/>
  <c r="M29" i="2"/>
  <c r="O616" i="2"/>
  <c r="L534" i="2"/>
  <c r="L528" i="2"/>
  <c r="N380" i="2"/>
  <c r="P644" i="2"/>
  <c r="P206" i="2"/>
  <c r="H581" i="2"/>
  <c r="P492" i="2"/>
  <c r="P491" i="2"/>
  <c r="P410" i="2"/>
  <c r="I534" i="2"/>
  <c r="I528" i="2"/>
  <c r="J112" i="2"/>
  <c r="J111" i="2"/>
  <c r="D85" i="2"/>
  <c r="I618" i="2"/>
  <c r="I617" i="2"/>
  <c r="I616" i="2"/>
  <c r="K272" i="2"/>
  <c r="N336" i="2"/>
  <c r="N329" i="2"/>
  <c r="P382" i="2"/>
  <c r="P380" i="2"/>
  <c r="H311" i="2"/>
  <c r="O227" i="2"/>
  <c r="P227" i="2"/>
  <c r="P377" i="2"/>
  <c r="P376" i="2"/>
  <c r="O208" i="2"/>
  <c r="P208" i="2"/>
  <c r="O235" i="2"/>
  <c r="P235" i="2"/>
  <c r="P316" i="2"/>
  <c r="O215" i="2"/>
  <c r="P215" i="2"/>
  <c r="P323" i="2"/>
  <c r="O260" i="2"/>
  <c r="O233" i="2"/>
  <c r="P233" i="2"/>
  <c r="O234" i="2"/>
  <c r="P234" i="2"/>
  <c r="P313" i="2"/>
  <c r="P312" i="2"/>
  <c r="P196" i="2"/>
  <c r="P337" i="2"/>
  <c r="P336" i="2"/>
  <c r="P329" i="2"/>
  <c r="P319" i="2"/>
  <c r="O247" i="2"/>
  <c r="P247" i="2"/>
  <c r="P290" i="2"/>
  <c r="P322" i="2"/>
  <c r="O241" i="2"/>
  <c r="P241" i="2"/>
  <c r="O203" i="2"/>
  <c r="P203" i="2"/>
  <c r="P267" i="2"/>
  <c r="N186" i="2"/>
  <c r="N170" i="2"/>
  <c r="D272" i="2"/>
  <c r="M189" i="2"/>
  <c r="M183" i="2"/>
  <c r="N183" i="2"/>
  <c r="M180" i="2"/>
  <c r="N180" i="2"/>
  <c r="M173" i="2"/>
  <c r="N173" i="2"/>
  <c r="O173" i="2"/>
  <c r="M167" i="2"/>
  <c r="N167" i="2"/>
  <c r="O218" i="2"/>
  <c r="P218" i="2"/>
  <c r="N275" i="2"/>
  <c r="O245" i="2"/>
  <c r="P245" i="2"/>
  <c r="N205" i="2"/>
  <c r="O205" i="2"/>
  <c r="O277" i="2"/>
  <c r="P277" i="2"/>
  <c r="O212" i="2"/>
  <c r="P212" i="2"/>
  <c r="N188" i="2"/>
  <c r="O188" i="2"/>
  <c r="M179" i="2"/>
  <c r="N179" i="2"/>
  <c r="O179" i="2"/>
  <c r="P179" i="2"/>
  <c r="M176" i="2"/>
  <c r="N172" i="2"/>
  <c r="O172" i="2"/>
  <c r="P188" i="2"/>
  <c r="O248" i="2"/>
  <c r="P248" i="2"/>
  <c r="N216" i="2"/>
  <c r="O239" i="2"/>
  <c r="P239" i="2"/>
  <c r="O236" i="2"/>
  <c r="P236" i="2"/>
  <c r="N201" i="2"/>
  <c r="O201" i="2"/>
  <c r="P201" i="2"/>
  <c r="I75" i="2"/>
  <c r="I74" i="2"/>
  <c r="E272" i="2"/>
  <c r="N166" i="2"/>
  <c r="M175" i="2"/>
  <c r="N175" i="2"/>
  <c r="N168" i="2"/>
  <c r="O168" i="2"/>
  <c r="P191" i="2"/>
  <c r="O249" i="2"/>
  <c r="P249" i="2"/>
  <c r="O263" i="2"/>
  <c r="P263" i="2"/>
  <c r="O278" i="2"/>
  <c r="N271" i="2"/>
  <c r="O228" i="2"/>
  <c r="P228" i="2"/>
  <c r="N197" i="2"/>
  <c r="P220" i="2"/>
  <c r="E85" i="2"/>
  <c r="O182" i="2"/>
  <c r="P182" i="2"/>
  <c r="O178" i="2"/>
  <c r="P178" i="2"/>
  <c r="O187" i="2"/>
  <c r="P187" i="2"/>
  <c r="O171" i="2"/>
  <c r="P171" i="2"/>
  <c r="L165" i="2"/>
  <c r="K429" i="2"/>
  <c r="F461" i="2"/>
  <c r="I311" i="2"/>
  <c r="M486" i="2"/>
  <c r="O445" i="2"/>
  <c r="L557" i="2"/>
  <c r="J272" i="2"/>
  <c r="J386" i="2"/>
  <c r="J385" i="2"/>
  <c r="J509" i="2"/>
  <c r="N618" i="2"/>
  <c r="N617" i="2"/>
  <c r="N616" i="2"/>
  <c r="J618" i="2"/>
  <c r="J617" i="2"/>
  <c r="J616" i="2"/>
  <c r="K103" i="2"/>
  <c r="M103" i="2"/>
  <c r="J581" i="2"/>
  <c r="M557" i="2"/>
  <c r="M344" i="2"/>
  <c r="K573" i="2"/>
  <c r="L509" i="2"/>
  <c r="K85" i="2"/>
  <c r="G85" i="2"/>
  <c r="I272" i="2"/>
  <c r="J52" i="2"/>
  <c r="F272" i="2"/>
  <c r="I591" i="2"/>
  <c r="N103" i="2"/>
  <c r="J103" i="2"/>
  <c r="G75" i="2"/>
  <c r="G74" i="2"/>
  <c r="G272" i="2"/>
  <c r="H656" i="2"/>
  <c r="M33" i="2"/>
  <c r="P60" i="2"/>
  <c r="P98" i="2"/>
  <c r="K386" i="2"/>
  <c r="K385" i="2"/>
  <c r="G329" i="2"/>
  <c r="J296" i="2"/>
  <c r="F296" i="2"/>
  <c r="L486" i="2"/>
  <c r="F509" i="2"/>
  <c r="D344" i="2"/>
  <c r="G616" i="2"/>
  <c r="G591" i="2"/>
  <c r="G602" i="2"/>
  <c r="G590" i="2"/>
  <c r="I509" i="2"/>
  <c r="F112" i="2"/>
  <c r="F111" i="2"/>
  <c r="H329" i="2"/>
  <c r="H344" i="2"/>
  <c r="H310" i="2"/>
  <c r="H296" i="2"/>
  <c r="H295" i="2"/>
  <c r="H386" i="2"/>
  <c r="H385" i="2"/>
  <c r="H294" i="2"/>
  <c r="H429" i="2"/>
  <c r="H445" i="2"/>
  <c r="H428" i="2"/>
  <c r="H293" i="2"/>
  <c r="P7" i="2"/>
  <c r="M17" i="2"/>
  <c r="N344" i="2"/>
  <c r="E461" i="2"/>
  <c r="H85" i="2"/>
  <c r="J85" i="2"/>
  <c r="F85" i="2"/>
  <c r="J75" i="2"/>
  <c r="J74" i="2"/>
  <c r="E329" i="2"/>
  <c r="E344" i="2"/>
  <c r="E310" i="2"/>
  <c r="E296" i="2"/>
  <c r="E295" i="2"/>
  <c r="E386" i="2"/>
  <c r="E385" i="2"/>
  <c r="E294" i="2"/>
  <c r="E429" i="2"/>
  <c r="E445" i="2"/>
  <c r="E428" i="2"/>
  <c r="E293" i="2"/>
  <c r="I461" i="2"/>
  <c r="G112" i="2"/>
  <c r="G111" i="2"/>
  <c r="O103" i="2"/>
  <c r="I581" i="2"/>
  <c r="J557" i="2"/>
  <c r="M509" i="2"/>
  <c r="I486" i="2"/>
  <c r="I460" i="2"/>
  <c r="I557" i="2"/>
  <c r="I556" i="2"/>
  <c r="I459" i="2"/>
  <c r="K344" i="2"/>
  <c r="K11" i="2"/>
  <c r="K6" i="2"/>
  <c r="K5" i="2"/>
  <c r="K4" i="2"/>
  <c r="E11" i="2"/>
  <c r="E6" i="2"/>
  <c r="E5" i="2"/>
  <c r="E4" i="2"/>
  <c r="H75" i="2"/>
  <c r="H74" i="2"/>
  <c r="M25" i="2"/>
  <c r="M13" i="2"/>
  <c r="P650" i="2"/>
  <c r="P649" i="2"/>
  <c r="P648" i="2"/>
  <c r="P608" i="2"/>
  <c r="P607" i="2"/>
  <c r="P603" i="2"/>
  <c r="P602" i="2"/>
  <c r="J344" i="2"/>
  <c r="K329" i="2"/>
  <c r="M38" i="2"/>
  <c r="M37" i="2"/>
  <c r="N445" i="2"/>
  <c r="D75" i="2"/>
  <c r="D74" i="2"/>
  <c r="D73" i="2"/>
  <c r="P44" i="2"/>
  <c r="N19" i="2"/>
  <c r="O19" i="2"/>
  <c r="L76" i="2"/>
  <c r="L75" i="2"/>
  <c r="L74" i="2"/>
  <c r="E112" i="2"/>
  <c r="E111" i="2"/>
  <c r="P296" i="2"/>
  <c r="M573" i="2"/>
  <c r="F329" i="2"/>
  <c r="N602" i="2"/>
  <c r="N590" i="2"/>
  <c r="F344" i="2"/>
  <c r="L272" i="2"/>
  <c r="H272" i="2"/>
  <c r="P594" i="2"/>
  <c r="P593" i="2"/>
  <c r="P592" i="2"/>
  <c r="J445" i="2"/>
  <c r="G581" i="2"/>
  <c r="F311" i="2"/>
  <c r="O591" i="2"/>
  <c r="D557" i="2"/>
  <c r="D556" i="2"/>
  <c r="D461" i="2"/>
  <c r="J429" i="2"/>
  <c r="P568" i="2"/>
  <c r="P567" i="2"/>
  <c r="N21" i="2"/>
  <c r="K670" i="2"/>
  <c r="M329" i="2"/>
  <c r="I329" i="2"/>
  <c r="I5" i="2"/>
  <c r="I52" i="2"/>
  <c r="I4" i="2"/>
  <c r="I85" i="2"/>
  <c r="I73" i="2"/>
  <c r="I72" i="2"/>
  <c r="I106" i="2"/>
  <c r="I103" i="2"/>
  <c r="I112" i="2"/>
  <c r="I111" i="2"/>
  <c r="I108" i="2"/>
  <c r="I102" i="2"/>
  <c r="I296" i="2"/>
  <c r="I344" i="2"/>
  <c r="I310" i="2"/>
  <c r="I295" i="2"/>
  <c r="I386" i="2"/>
  <c r="I385" i="2"/>
  <c r="I294" i="2"/>
  <c r="I439" i="2"/>
  <c r="I429" i="2"/>
  <c r="I445" i="2"/>
  <c r="I428" i="2"/>
  <c r="I293" i="2"/>
  <c r="I3" i="2"/>
  <c r="I602" i="2"/>
  <c r="I590" i="2"/>
  <c r="I670" i="2"/>
  <c r="I822" i="2"/>
  <c r="I823" i="2"/>
  <c r="P431" i="2"/>
  <c r="P430" i="2"/>
  <c r="H103" i="2"/>
  <c r="O26" i="2"/>
  <c r="P26" i="2"/>
  <c r="H557" i="2"/>
  <c r="J573" i="2"/>
  <c r="G344" i="2"/>
  <c r="N29" i="2"/>
  <c r="O32" i="2"/>
  <c r="P32" i="2"/>
  <c r="O38" i="2"/>
  <c r="O37" i="2"/>
  <c r="P578" i="2"/>
  <c r="P577" i="2"/>
  <c r="P573" i="2"/>
  <c r="K445" i="2"/>
  <c r="G445" i="2"/>
  <c r="F429" i="2"/>
  <c r="F445" i="2"/>
  <c r="F428" i="2"/>
  <c r="D386" i="2"/>
  <c r="D385" i="2"/>
  <c r="D534" i="2"/>
  <c r="D528" i="2"/>
  <c r="K591" i="2"/>
  <c r="K602" i="2"/>
  <c r="K617" i="2"/>
  <c r="K616" i="2"/>
  <c r="K590" i="2"/>
  <c r="L445" i="2"/>
  <c r="L103" i="2"/>
  <c r="G103" i="2"/>
  <c r="G108" i="2"/>
  <c r="G102" i="2"/>
  <c r="M76" i="2"/>
  <c r="O76" i="2"/>
  <c r="O75" i="2"/>
  <c r="O74" i="2"/>
  <c r="P558" i="2"/>
  <c r="P562" i="2"/>
  <c r="P557" i="2"/>
  <c r="P556" i="2"/>
  <c r="M461" i="2"/>
  <c r="N557" i="2"/>
  <c r="M445" i="2"/>
  <c r="N573" i="2"/>
  <c r="O602" i="2"/>
  <c r="P450" i="2"/>
  <c r="K311" i="2"/>
  <c r="E75" i="2"/>
  <c r="E74" i="2"/>
  <c r="L573" i="2"/>
  <c r="D329" i="2"/>
  <c r="G296" i="2"/>
  <c r="D656" i="2"/>
  <c r="H534" i="2"/>
  <c r="H528" i="2"/>
  <c r="M591" i="2"/>
  <c r="E557" i="2"/>
  <c r="E556" i="2"/>
  <c r="K486" i="2"/>
  <c r="G486" i="2"/>
  <c r="K461" i="2"/>
  <c r="P24" i="2"/>
  <c r="L461" i="2"/>
  <c r="M602" i="2"/>
  <c r="L429" i="2"/>
  <c r="P107" i="2"/>
  <c r="P106" i="2"/>
  <c r="P103" i="2"/>
  <c r="P439" i="2"/>
  <c r="N25" i="2"/>
  <c r="O27" i="2"/>
  <c r="P41" i="2"/>
  <c r="N38" i="2"/>
  <c r="N37" i="2"/>
  <c r="D670" i="2"/>
  <c r="D822" i="2"/>
  <c r="F670" i="2"/>
  <c r="F822" i="2"/>
  <c r="P672" i="2"/>
  <c r="P518" i="2"/>
  <c r="J486" i="2"/>
  <c r="F486" i="2"/>
  <c r="O43" i="2"/>
  <c r="H111" i="2"/>
  <c r="J602" i="2"/>
  <c r="D602" i="2"/>
  <c r="D591" i="2"/>
  <c r="D590" i="2"/>
  <c r="G556" i="2"/>
  <c r="D486" i="2"/>
  <c r="P675" i="2"/>
  <c r="G386" i="2"/>
  <c r="G385" i="2"/>
  <c r="E534" i="2"/>
  <c r="E528" i="2"/>
  <c r="G670" i="2"/>
  <c r="G822" i="2"/>
  <c r="G429" i="2"/>
  <c r="D429" i="2"/>
  <c r="D428" i="2"/>
  <c r="O36" i="2"/>
  <c r="P36" i="2"/>
  <c r="E670" i="2"/>
  <c r="E822" i="2"/>
  <c r="P671" i="2"/>
  <c r="P598" i="2"/>
  <c r="P597" i="2"/>
  <c r="P591" i="2"/>
  <c r="O509" i="2"/>
  <c r="J479" i="2"/>
  <c r="K581" i="2"/>
  <c r="G311" i="2"/>
  <c r="K112" i="2"/>
  <c r="K111" i="2"/>
  <c r="K108" i="2"/>
  <c r="K102" i="2"/>
  <c r="E103" i="2"/>
  <c r="E108" i="2"/>
  <c r="E102" i="2"/>
  <c r="G534" i="2"/>
  <c r="G658" i="2"/>
  <c r="G657" i="2"/>
  <c r="G656" i="2"/>
  <c r="D296" i="2"/>
  <c r="F52" i="2"/>
  <c r="L85" i="2"/>
  <c r="L73" i="2"/>
  <c r="L72" i="2"/>
  <c r="D112" i="2"/>
  <c r="D111" i="2"/>
  <c r="P34" i="2"/>
  <c r="P16" i="2"/>
  <c r="H670" i="2"/>
  <c r="H822" i="2"/>
  <c r="J670" i="2"/>
  <c r="J822" i="2"/>
  <c r="F386" i="2"/>
  <c r="F385" i="2"/>
  <c r="P28" i="2"/>
  <c r="F103" i="2"/>
  <c r="F108" i="2"/>
  <c r="F102" i="2"/>
  <c r="F75" i="2"/>
  <c r="F74" i="2"/>
  <c r="F73" i="2"/>
  <c r="F72" i="2"/>
  <c r="G52" i="2"/>
  <c r="O115" i="2"/>
  <c r="P115" i="2"/>
  <c r="D311" i="2"/>
  <c r="N163" i="2"/>
  <c r="O163" i="2"/>
  <c r="N162" i="2"/>
  <c r="O162" i="2"/>
  <c r="P162" i="2"/>
  <c r="P164" i="2"/>
  <c r="N116" i="2"/>
  <c r="O116" i="2"/>
  <c r="P116" i="2"/>
  <c r="P160" i="2"/>
  <c r="P155" i="2"/>
  <c r="P149" i="2"/>
  <c r="P144" i="2"/>
  <c r="P139" i="2"/>
  <c r="P133" i="2"/>
  <c r="P128" i="2"/>
  <c r="P123" i="2"/>
  <c r="P117" i="2"/>
  <c r="P158" i="2"/>
  <c r="P154" i="2"/>
  <c r="P150" i="2"/>
  <c r="P146" i="2"/>
  <c r="P142" i="2"/>
  <c r="P138" i="2"/>
  <c r="P134" i="2"/>
  <c r="P130" i="2"/>
  <c r="P126" i="2"/>
  <c r="P122" i="2"/>
  <c r="P118" i="2"/>
  <c r="D72" i="2"/>
  <c r="D108" i="2"/>
  <c r="D102" i="2"/>
  <c r="E73" i="2"/>
  <c r="E72" i="2"/>
  <c r="J108" i="2"/>
  <c r="J102" i="2"/>
  <c r="K428" i="2"/>
  <c r="O167" i="2"/>
  <c r="P167" i="2"/>
  <c r="O175" i="2"/>
  <c r="P175" i="2"/>
  <c r="O183" i="2"/>
  <c r="O216" i="2"/>
  <c r="P216" i="2"/>
  <c r="L556" i="2"/>
  <c r="K556" i="2"/>
  <c r="O180" i="2"/>
  <c r="P180" i="2"/>
  <c r="O170" i="2"/>
  <c r="P170" i="2"/>
  <c r="O186" i="2"/>
  <c r="P186" i="2"/>
  <c r="P172" i="2"/>
  <c r="N176" i="2"/>
  <c r="O176" i="2"/>
  <c r="P176" i="2"/>
  <c r="O197" i="2"/>
  <c r="O271" i="2"/>
  <c r="P271" i="2"/>
  <c r="P275" i="2"/>
  <c r="P279" i="2"/>
  <c r="P278" i="2"/>
  <c r="P168" i="2"/>
  <c r="P205" i="2"/>
  <c r="P173" i="2"/>
  <c r="J73" i="2"/>
  <c r="J72" i="2"/>
  <c r="G73" i="2"/>
  <c r="G72" i="2"/>
  <c r="J310" i="2"/>
  <c r="J295" i="2"/>
  <c r="J294" i="2"/>
  <c r="J428" i="2"/>
  <c r="J293" i="2"/>
  <c r="F460" i="2"/>
  <c r="F459" i="2"/>
  <c r="M460" i="2"/>
  <c r="M556" i="2"/>
  <c r="M459" i="2"/>
  <c r="O590" i="2"/>
  <c r="D460" i="2"/>
  <c r="D459" i="2"/>
  <c r="J556" i="2"/>
  <c r="M12" i="2"/>
  <c r="M11" i="2"/>
  <c r="L460" i="2"/>
  <c r="H108" i="2"/>
  <c r="H102" i="2"/>
  <c r="O25" i="2"/>
  <c r="H556" i="2"/>
  <c r="H73" i="2"/>
  <c r="H72" i="2"/>
  <c r="K310" i="2"/>
  <c r="G428" i="2"/>
  <c r="P19" i="2"/>
  <c r="F310" i="2"/>
  <c r="F295" i="2"/>
  <c r="F294" i="2"/>
  <c r="F293" i="2"/>
  <c r="G310" i="2"/>
  <c r="G295" i="2"/>
  <c r="G294" i="2"/>
  <c r="G293" i="2"/>
  <c r="D310" i="2"/>
  <c r="D295" i="2"/>
  <c r="D294" i="2"/>
  <c r="D293" i="2"/>
  <c r="M590" i="2"/>
  <c r="J590" i="2"/>
  <c r="L428" i="2"/>
  <c r="P509" i="2"/>
  <c r="K460" i="2"/>
  <c r="P27" i="2"/>
  <c r="P25" i="2"/>
  <c r="P79" i="2"/>
  <c r="N556" i="2"/>
  <c r="J460" i="2"/>
  <c r="J459" i="2"/>
  <c r="P43" i="2"/>
  <c r="K459" i="2"/>
  <c r="P197" i="2"/>
  <c r="H459" i="2"/>
  <c r="L386" i="2"/>
  <c r="L385" i="2"/>
  <c r="L676" i="2"/>
  <c r="L670" i="2"/>
  <c r="L822" i="2"/>
  <c r="M676" i="2"/>
  <c r="M386" i="2"/>
  <c r="M385" i="2"/>
  <c r="M670" i="2"/>
  <c r="M822" i="2"/>
  <c r="N676" i="2"/>
  <c r="N386" i="2"/>
  <c r="N670" i="2"/>
  <c r="O676" i="2"/>
  <c r="O386" i="2"/>
  <c r="P676" i="2"/>
  <c r="P211" i="2"/>
  <c r="M75" i="2"/>
  <c r="M74" i="2"/>
  <c r="P78" i="2"/>
  <c r="P76" i="2"/>
  <c r="P75" i="2"/>
  <c r="P74" i="2"/>
  <c r="N76" i="2"/>
  <c r="N75" i="2"/>
  <c r="N74" i="2"/>
  <c r="O667" i="2"/>
  <c r="N667" i="2"/>
  <c r="O662" i="2"/>
  <c r="P663" i="2"/>
  <c r="P662" i="2"/>
  <c r="P668" i="2"/>
  <c r="P669" i="2"/>
  <c r="P667" i="2"/>
  <c r="P661" i="2"/>
  <c r="P658" i="2"/>
  <c r="P657" i="2"/>
  <c r="P656" i="2"/>
  <c r="N662" i="2"/>
  <c r="P586" i="2"/>
  <c r="P585" i="2"/>
  <c r="P584" i="2"/>
  <c r="P581" i="2"/>
  <c r="O585" i="2"/>
  <c r="O584" i="2"/>
  <c r="O581" i="2"/>
  <c r="L459" i="2"/>
  <c r="P542" i="2"/>
  <c r="P541" i="2"/>
  <c r="P537" i="2"/>
  <c r="N541" i="2"/>
  <c r="N537" i="2"/>
  <c r="N534" i="2"/>
  <c r="N528" i="2"/>
  <c r="P536" i="2"/>
  <c r="P535" i="2"/>
  <c r="O535" i="2"/>
  <c r="P811" i="2"/>
  <c r="N809" i="2"/>
  <c r="N822" i="2"/>
  <c r="P95" i="2"/>
  <c r="P94" i="2"/>
  <c r="N94" i="2"/>
  <c r="P92" i="2"/>
  <c r="M88" i="2"/>
  <c r="M85" i="2"/>
  <c r="M73" i="2"/>
  <c r="M72" i="2"/>
  <c r="N90" i="2"/>
  <c r="O661" i="2"/>
  <c r="O658" i="2"/>
  <c r="O657" i="2"/>
  <c r="O656" i="2"/>
  <c r="N661" i="2"/>
  <c r="N658" i="2"/>
  <c r="N657" i="2"/>
  <c r="N656" i="2"/>
  <c r="O541" i="2"/>
  <c r="O537" i="2"/>
  <c r="O534" i="2"/>
  <c r="O528" i="2"/>
  <c r="P276" i="2"/>
  <c r="P90" i="2"/>
  <c r="O88" i="2"/>
  <c r="O85" i="2"/>
  <c r="O73" i="2"/>
  <c r="O72" i="2"/>
  <c r="P480" i="2"/>
  <c r="O371" i="2"/>
  <c r="P373" i="2"/>
  <c r="P371" i="2"/>
  <c r="P534" i="2"/>
  <c r="P528" i="2"/>
  <c r="H3" i="2"/>
  <c r="D3" i="2"/>
  <c r="D823" i="2"/>
  <c r="N189" i="2"/>
  <c r="O189" i="2"/>
  <c r="O50" i="2"/>
  <c r="O48" i="2"/>
  <c r="O47" i="2"/>
  <c r="O46" i="2"/>
  <c r="N48" i="2"/>
  <c r="N47" i="2"/>
  <c r="N46" i="2"/>
  <c r="P50" i="2"/>
  <c r="P623" i="2"/>
  <c r="P618" i="2"/>
  <c r="P617" i="2"/>
  <c r="P616" i="2"/>
  <c r="P590" i="2"/>
  <c r="H590" i="2"/>
  <c r="O45" i="2"/>
  <c r="N42" i="2"/>
  <c r="P53" i="2"/>
  <c r="O152" i="2"/>
  <c r="P152" i="2"/>
  <c r="N120" i="2"/>
  <c r="O120" i="2"/>
  <c r="P120" i="2"/>
  <c r="M114" i="2"/>
  <c r="P163" i="2"/>
  <c r="M42" i="2"/>
  <c r="M6" i="2"/>
  <c r="M5" i="2"/>
  <c r="M4" i="2"/>
  <c r="P51" i="2"/>
  <c r="O135" i="2"/>
  <c r="P135" i="2"/>
  <c r="P317" i="2"/>
  <c r="O358" i="2"/>
  <c r="P358" i="2"/>
  <c r="O673" i="2"/>
  <c r="P379" i="2"/>
  <c r="N435" i="2"/>
  <c r="M434" i="2"/>
  <c r="M429" i="2"/>
  <c r="M428" i="2"/>
  <c r="P189" i="2"/>
  <c r="P183" i="2"/>
  <c r="P445" i="2"/>
  <c r="E486" i="2"/>
  <c r="E460" i="2"/>
  <c r="E459" i="2"/>
  <c r="E3" i="2"/>
  <c r="E823" i="2"/>
  <c r="K296" i="2"/>
  <c r="K295" i="2"/>
  <c r="K294" i="2"/>
  <c r="K293" i="2"/>
  <c r="O23" i="2"/>
  <c r="P23" i="2"/>
  <c r="O31" i="2"/>
  <c r="O29" i="2"/>
  <c r="O35" i="2"/>
  <c r="O33" i="2"/>
  <c r="N33" i="2"/>
  <c r="P260" i="2"/>
  <c r="K73" i="2"/>
  <c r="K72" i="2"/>
  <c r="K3" i="2"/>
  <c r="K822" i="2"/>
  <c r="K823" i="2"/>
  <c r="N68" i="2"/>
  <c r="N64" i="2"/>
  <c r="N52" i="2"/>
  <c r="O70" i="2"/>
  <c r="O68" i="2"/>
  <c r="O64" i="2"/>
  <c r="O52" i="2"/>
  <c r="G6" i="2"/>
  <c r="G5" i="2"/>
  <c r="G4" i="2"/>
  <c r="J12" i="2"/>
  <c r="J11" i="2"/>
  <c r="J6" i="2"/>
  <c r="J5" i="2"/>
  <c r="J4" i="2"/>
  <c r="J3" i="2"/>
  <c r="J823" i="2"/>
  <c r="F12" i="2"/>
  <c r="F11" i="2"/>
  <c r="F6" i="2"/>
  <c r="F5" i="2"/>
  <c r="F4" i="2"/>
  <c r="F3" i="2"/>
  <c r="F823" i="2"/>
  <c r="L294" i="2"/>
  <c r="L293" i="2"/>
  <c r="G528" i="2"/>
  <c r="P690" i="2"/>
  <c r="O15" i="2"/>
  <c r="N13" i="2"/>
  <c r="O22" i="2"/>
  <c r="O21" i="2"/>
  <c r="P22" i="2"/>
  <c r="P21" i="2"/>
  <c r="N157" i="2"/>
  <c r="O157" i="2"/>
  <c r="P157" i="2"/>
  <c r="O137" i="2"/>
  <c r="P137" i="2"/>
  <c r="O166" i="2"/>
  <c r="P166" i="2"/>
  <c r="N184" i="2"/>
  <c r="O184" i="2"/>
  <c r="N18" i="2"/>
  <c r="P39" i="2"/>
  <c r="P38" i="2"/>
  <c r="P37" i="2"/>
  <c r="O159" i="2"/>
  <c r="P159" i="2"/>
  <c r="N156" i="2"/>
  <c r="O156" i="2"/>
  <c r="P145" i="2"/>
  <c r="O141" i="2"/>
  <c r="P141" i="2"/>
  <c r="P136" i="2"/>
  <c r="O132" i="2"/>
  <c r="P132" i="2"/>
  <c r="P125" i="2"/>
  <c r="N119" i="2"/>
  <c r="M190" i="2"/>
  <c r="N190" i="2"/>
  <c r="G509" i="2"/>
  <c r="G460" i="2"/>
  <c r="G459" i="2"/>
  <c r="P161" i="2"/>
  <c r="P153" i="2"/>
  <c r="P151" i="2"/>
  <c r="N148" i="2"/>
  <c r="O148" i="2"/>
  <c r="P148" i="2"/>
  <c r="P143" i="2"/>
  <c r="N129" i="2"/>
  <c r="O129" i="2"/>
  <c r="N177" i="2"/>
  <c r="O177" i="2"/>
  <c r="M222" i="2"/>
  <c r="N222" i="2"/>
  <c r="O222" i="2"/>
  <c r="M253" i="2"/>
  <c r="N253" i="2"/>
  <c r="M269" i="2"/>
  <c r="M268" i="2"/>
  <c r="N270" i="2"/>
  <c r="N291" i="2"/>
  <c r="M289" i="2"/>
  <c r="M288" i="2"/>
  <c r="M287" i="2"/>
  <c r="N318" i="2"/>
  <c r="M315" i="2"/>
  <c r="M311" i="2"/>
  <c r="M310" i="2"/>
  <c r="O324" i="2"/>
  <c r="O321" i="2"/>
  <c r="O320" i="2"/>
  <c r="P324" i="2"/>
  <c r="P321" i="2"/>
  <c r="P320" i="2"/>
  <c r="O813" i="2"/>
  <c r="O809" i="2"/>
  <c r="N147" i="2"/>
  <c r="O147" i="2"/>
  <c r="P147" i="2"/>
  <c r="O140" i="2"/>
  <c r="P140" i="2"/>
  <c r="O131" i="2"/>
  <c r="P131" i="2"/>
  <c r="P124" i="2"/>
  <c r="N121" i="2"/>
  <c r="O121" i="2"/>
  <c r="N207" i="2"/>
  <c r="O207" i="2"/>
  <c r="P207" i="2"/>
  <c r="M194" i="2"/>
  <c r="L192" i="2"/>
  <c r="L112" i="2"/>
  <c r="L111" i="2"/>
  <c r="L108" i="2"/>
  <c r="L102" i="2"/>
  <c r="L3" i="2"/>
  <c r="L823" i="2"/>
  <c r="N213" i="2"/>
  <c r="O213" i="2"/>
  <c r="P386" i="2"/>
  <c r="N181" i="2"/>
  <c r="O181" i="2"/>
  <c r="M193" i="2"/>
  <c r="N193" i="2"/>
  <c r="M200" i="2"/>
  <c r="N200" i="2"/>
  <c r="O200" i="2"/>
  <c r="P200" i="2"/>
  <c r="M231" i="2"/>
  <c r="N231" i="2"/>
  <c r="O231" i="2"/>
  <c r="P231" i="2"/>
  <c r="O238" i="2"/>
  <c r="P238" i="2"/>
  <c r="M266" i="2"/>
  <c r="N266" i="2"/>
  <c r="O266" i="2"/>
  <c r="P266" i="2"/>
  <c r="N259" i="2"/>
  <c r="O259" i="2"/>
  <c r="N256" i="2"/>
  <c r="O256" i="2"/>
  <c r="N252" i="2"/>
  <c r="O252" i="2"/>
  <c r="P252" i="2"/>
  <c r="N246" i="2"/>
  <c r="O244" i="2"/>
  <c r="P244" i="2"/>
  <c r="O378" i="2"/>
  <c r="O375" i="2"/>
  <c r="O416" i="2"/>
  <c r="P416" i="2"/>
  <c r="O467" i="2"/>
  <c r="O466" i="2"/>
  <c r="O472" i="2"/>
  <c r="O471" i="2"/>
  <c r="O470" i="2"/>
  <c r="O461" i="2"/>
  <c r="N490" i="2"/>
  <c r="N209" i="2"/>
  <c r="O209" i="2"/>
  <c r="N199" i="2"/>
  <c r="O199" i="2"/>
  <c r="O195" i="2"/>
  <c r="P195" i="2"/>
  <c r="M219" i="2"/>
  <c r="N230" i="2"/>
  <c r="M225" i="2"/>
  <c r="N225" i="2"/>
  <c r="O225" i="2"/>
  <c r="M262" i="2"/>
  <c r="N262" i="2"/>
  <c r="O262" i="2"/>
  <c r="M255" i="2"/>
  <c r="N255" i="2"/>
  <c r="M283" i="2"/>
  <c r="N283" i="2"/>
  <c r="N282" i="2"/>
  <c r="N281" i="2"/>
  <c r="N280" i="2"/>
  <c r="O357" i="2"/>
  <c r="N359" i="2"/>
  <c r="O359" i="2"/>
  <c r="O354" i="2"/>
  <c r="O353" i="2"/>
  <c r="N413" i="2"/>
  <c r="M202" i="2"/>
  <c r="N202" i="2"/>
  <c r="O202" i="2"/>
  <c r="M198" i="2"/>
  <c r="M214" i="2"/>
  <c r="N214" i="2"/>
  <c r="O223" i="2"/>
  <c r="P223" i="2"/>
  <c r="N224" i="2"/>
  <c r="O224" i="2"/>
  <c r="M237" i="2"/>
  <c r="N237" i="2"/>
  <c r="O264" i="2"/>
  <c r="P264" i="2"/>
  <c r="O261" i="2"/>
  <c r="P261" i="2"/>
  <c r="N257" i="2"/>
  <c r="O257" i="2"/>
  <c r="N254" i="2"/>
  <c r="O254" i="2"/>
  <c r="M274" i="2"/>
  <c r="N274" i="2"/>
  <c r="N273" i="2"/>
  <c r="N272" i="2"/>
  <c r="O369" i="2"/>
  <c r="P369" i="2"/>
  <c r="O420" i="2"/>
  <c r="P420" i="2"/>
  <c r="N185" i="2"/>
  <c r="N174" i="2"/>
  <c r="N169" i="2"/>
  <c r="O251" i="2"/>
  <c r="P251" i="2"/>
  <c r="N204" i="2"/>
  <c r="N226" i="2"/>
  <c r="N265" i="2"/>
  <c r="O265" i="2"/>
  <c r="N258" i="2"/>
  <c r="P254" i="2"/>
  <c r="N242" i="2"/>
  <c r="O242" i="2"/>
  <c r="P91" i="2"/>
  <c r="N93" i="2"/>
  <c r="N88" i="2"/>
  <c r="N85" i="2"/>
  <c r="N73" i="2"/>
  <c r="N72" i="2"/>
  <c r="N367" i="2"/>
  <c r="P367" i="2"/>
  <c r="O348" i="2"/>
  <c r="O347" i="2"/>
  <c r="O344" i="2"/>
  <c r="P348" i="2"/>
  <c r="P347" i="2"/>
  <c r="P344" i="2"/>
  <c r="O411" i="2"/>
  <c r="P411" i="2"/>
  <c r="P406" i="2"/>
  <c r="P407" i="2"/>
  <c r="P479" i="2"/>
  <c r="M370" i="2"/>
  <c r="N194" i="2"/>
  <c r="N198" i="2"/>
  <c r="N192" i="2"/>
  <c r="O193" i="2"/>
  <c r="O198" i="2"/>
  <c r="N370" i="2"/>
  <c r="O370" i="2"/>
  <c r="P370" i="2"/>
  <c r="P366" i="2"/>
  <c r="N219" i="2"/>
  <c r="O219" i="2"/>
  <c r="P93" i="2"/>
  <c r="P88" i="2"/>
  <c r="P85" i="2"/>
  <c r="P73" i="2"/>
  <c r="P72" i="2"/>
  <c r="O237" i="2"/>
  <c r="P237" i="2"/>
  <c r="P224" i="2"/>
  <c r="O214" i="2"/>
  <c r="P214" i="2"/>
  <c r="P202" i="2"/>
  <c r="P357" i="2"/>
  <c r="O283" i="2"/>
  <c r="P283" i="2"/>
  <c r="P282" i="2"/>
  <c r="P281" i="2"/>
  <c r="P280" i="2"/>
  <c r="M282" i="2"/>
  <c r="M281" i="2"/>
  <c r="M280" i="2"/>
  <c r="O282" i="2"/>
  <c r="O281" i="2"/>
  <c r="O280" i="2"/>
  <c r="P262" i="2"/>
  <c r="P265" i="2"/>
  <c r="O230" i="2"/>
  <c r="P230" i="2"/>
  <c r="P199" i="2"/>
  <c r="P467" i="2"/>
  <c r="P466" i="2"/>
  <c r="P378" i="2"/>
  <c r="P375" i="2"/>
  <c r="O246" i="2"/>
  <c r="P246" i="2"/>
  <c r="P259" i="2"/>
  <c r="O226" i="2"/>
  <c r="P226" i="2"/>
  <c r="P213" i="2"/>
  <c r="O194" i="2"/>
  <c r="P194" i="2"/>
  <c r="P121" i="2"/>
  <c r="O318" i="2"/>
  <c r="O315" i="2"/>
  <c r="O311" i="2"/>
  <c r="O310" i="2"/>
  <c r="N315" i="2"/>
  <c r="N311" i="2"/>
  <c r="N310" i="2"/>
  <c r="O270" i="2"/>
  <c r="N269" i="2"/>
  <c r="N268" i="2"/>
  <c r="P222" i="2"/>
  <c r="P129" i="2"/>
  <c r="O190" i="2"/>
  <c r="P190" i="2"/>
  <c r="O13" i="2"/>
  <c r="P15" i="2"/>
  <c r="P13" i="2"/>
  <c r="P31" i="2"/>
  <c r="P29" i="2"/>
  <c r="O413" i="2"/>
  <c r="P413" i="2"/>
  <c r="P405" i="2"/>
  <c r="P385" i="2"/>
  <c r="N405" i="2"/>
  <c r="N385" i="2"/>
  <c r="O490" i="2"/>
  <c r="O487" i="2"/>
  <c r="O486" i="2"/>
  <c r="O460" i="2"/>
  <c r="O459" i="2"/>
  <c r="N487" i="2"/>
  <c r="N486" i="2"/>
  <c r="N460" i="2"/>
  <c r="N459" i="2"/>
  <c r="P181" i="2"/>
  <c r="O253" i="2"/>
  <c r="O255" i="2"/>
  <c r="O258" i="2"/>
  <c r="O240" i="2"/>
  <c r="M240" i="2"/>
  <c r="M210" i="2"/>
  <c r="P673" i="2"/>
  <c r="P670" i="2"/>
  <c r="P813" i="2"/>
  <c r="P809" i="2"/>
  <c r="P822" i="2"/>
  <c r="O670" i="2"/>
  <c r="O822" i="2"/>
  <c r="M165" i="2"/>
  <c r="P70" i="2"/>
  <c r="P68" i="2"/>
  <c r="P64" i="2"/>
  <c r="P52" i="2"/>
  <c r="H823" i="2"/>
  <c r="O366" i="2"/>
  <c r="M366" i="2"/>
  <c r="O169" i="2"/>
  <c r="P169" i="2"/>
  <c r="O274" i="2"/>
  <c r="O273" i="2"/>
  <c r="O272" i="2"/>
  <c r="M273" i="2"/>
  <c r="M272" i="2"/>
  <c r="P274" i="2"/>
  <c r="P273" i="2"/>
  <c r="P272" i="2"/>
  <c r="P359" i="2"/>
  <c r="P255" i="2"/>
  <c r="P219" i="2"/>
  <c r="P209" i="2"/>
  <c r="P472" i="2"/>
  <c r="P471" i="2"/>
  <c r="P470" i="2"/>
  <c r="P256" i="2"/>
  <c r="O204" i="2"/>
  <c r="P204" i="2"/>
  <c r="O174" i="2"/>
  <c r="O185" i="2"/>
  <c r="O165" i="2"/>
  <c r="O291" i="2"/>
  <c r="P291" i="2"/>
  <c r="P289" i="2"/>
  <c r="P288" i="2"/>
  <c r="P287" i="2"/>
  <c r="N289" i="2"/>
  <c r="N288" i="2"/>
  <c r="N287" i="2"/>
  <c r="P177" i="2"/>
  <c r="O119" i="2"/>
  <c r="N114" i="2"/>
  <c r="P156" i="2"/>
  <c r="P184" i="2"/>
  <c r="G3" i="2"/>
  <c r="G823" i="2"/>
  <c r="P35" i="2"/>
  <c r="P33" i="2"/>
  <c r="N354" i="2"/>
  <c r="N353" i="2"/>
  <c r="N366" i="2"/>
  <c r="N240" i="2"/>
  <c r="N210" i="2"/>
  <c r="P174" i="2"/>
  <c r="P185" i="2"/>
  <c r="P165" i="2"/>
  <c r="P242" i="2"/>
  <c r="P257" i="2"/>
  <c r="P258" i="2"/>
  <c r="P225" i="2"/>
  <c r="P193" i="2"/>
  <c r="M192" i="2"/>
  <c r="M112" i="2"/>
  <c r="M111" i="2"/>
  <c r="M108" i="2"/>
  <c r="M102" i="2"/>
  <c r="M295" i="2"/>
  <c r="M294" i="2"/>
  <c r="M293" i="2"/>
  <c r="M3" i="2"/>
  <c r="M823" i="2"/>
  <c r="O289" i="2"/>
  <c r="O288" i="2"/>
  <c r="O287" i="2"/>
  <c r="O18" i="2"/>
  <c r="O17" i="2"/>
  <c r="N17" i="2"/>
  <c r="N12" i="2"/>
  <c r="N11" i="2"/>
  <c r="N6" i="2"/>
  <c r="N5" i="2"/>
  <c r="N4" i="2"/>
  <c r="O435" i="2"/>
  <c r="O434" i="2"/>
  <c r="O429" i="2"/>
  <c r="O428" i="2"/>
  <c r="N434" i="2"/>
  <c r="N429" i="2"/>
  <c r="N428" i="2"/>
  <c r="P45" i="2"/>
  <c r="P42" i="2"/>
  <c r="O42" i="2"/>
  <c r="P48" i="2"/>
  <c r="P47" i="2"/>
  <c r="P46" i="2"/>
  <c r="N165" i="2"/>
  <c r="O295" i="2"/>
  <c r="O210" i="2"/>
  <c r="O12" i="2"/>
  <c r="O11" i="2"/>
  <c r="O6" i="2"/>
  <c r="O5" i="2"/>
  <c r="O4" i="2"/>
  <c r="P318" i="2"/>
  <c r="P315" i="2"/>
  <c r="P311" i="2"/>
  <c r="P310" i="2"/>
  <c r="P354" i="2"/>
  <c r="P353" i="2"/>
  <c r="P295" i="2"/>
  <c r="P294" i="2"/>
  <c r="P435" i="2"/>
  <c r="P434" i="2"/>
  <c r="P429" i="2"/>
  <c r="P428" i="2"/>
  <c r="N112" i="2"/>
  <c r="N111" i="2"/>
  <c r="N108" i="2"/>
  <c r="N102" i="2"/>
  <c r="N295" i="2"/>
  <c r="N294" i="2"/>
  <c r="N293" i="2"/>
  <c r="N3" i="2"/>
  <c r="N823" i="2"/>
  <c r="P253" i="2"/>
  <c r="P240" i="2"/>
  <c r="P210" i="2"/>
  <c r="P18" i="2"/>
  <c r="P17" i="2"/>
  <c r="O192" i="2"/>
  <c r="O114" i="2"/>
  <c r="P119" i="2"/>
  <c r="P114" i="2"/>
  <c r="P198" i="2"/>
  <c r="P192" i="2"/>
  <c r="P12" i="2"/>
  <c r="P11" i="2"/>
  <c r="P6" i="2"/>
  <c r="P5" i="2"/>
  <c r="P4" i="2"/>
  <c r="O269" i="2"/>
  <c r="O268" i="2"/>
  <c r="P270" i="2"/>
  <c r="P269" i="2"/>
  <c r="P268" i="2"/>
  <c r="P461" i="2"/>
  <c r="O405" i="2"/>
  <c r="O385" i="2"/>
  <c r="P490" i="2"/>
  <c r="P487" i="2"/>
  <c r="P486" i="2"/>
  <c r="P112" i="2"/>
  <c r="P111" i="2"/>
  <c r="P108" i="2"/>
  <c r="P102" i="2"/>
  <c r="P460" i="2"/>
  <c r="P459" i="2"/>
  <c r="P293" i="2"/>
  <c r="P3" i="2"/>
  <c r="P823" i="2"/>
  <c r="O112" i="2"/>
  <c r="O111" i="2"/>
  <c r="O108" i="2"/>
  <c r="O102" i="2"/>
  <c r="O294" i="2"/>
  <c r="O293" i="2"/>
  <c r="O3" i="2"/>
  <c r="O823" i="2"/>
  <c r="B31" i="10" l="1"/>
  <c r="C31" i="10"/>
  <c r="D25" i="10"/>
  <c r="C25" i="10"/>
  <c r="F25" i="10"/>
  <c r="E25" i="10" l="1"/>
  <c r="C33" i="10" l="1"/>
  <c r="D33" i="10" l="1"/>
  <c r="B33" i="10"/>
  <c r="I54" i="14" l="1"/>
  <c r="I36" i="14" s="1"/>
  <c r="G54" i="14"/>
  <c r="G36" i="14" s="1"/>
  <c r="G35" i="14" s="1"/>
  <c r="G4" i="14" s="1"/>
  <c r="G3" i="14" s="1"/>
  <c r="E4" i="10" s="1"/>
  <c r="E3" i="10" s="1"/>
  <c r="E20" i="10" s="1"/>
  <c r="H54" i="14"/>
  <c r="H36" i="14" s="1"/>
  <c r="H35" i="14" s="1"/>
  <c r="H4" i="14" s="1"/>
  <c r="H3" i="14" s="1"/>
  <c r="F4" i="10" s="1"/>
  <c r="F3" i="10" l="1"/>
  <c r="F20" i="10" s="1"/>
  <c r="C3" i="17"/>
  <c r="C2" i="17" s="1"/>
  <c r="C18" i="17" s="1"/>
  <c r="H2" i="14"/>
  <c r="H1366" i="14" s="1"/>
  <c r="H1368" i="14" s="1"/>
  <c r="G2" i="14"/>
  <c r="G1366" i="14" s="1"/>
  <c r="G1368" i="14" s="1"/>
  <c r="E33" i="10" l="1"/>
  <c r="F33" i="10"/>
  <c r="K54" i="14"/>
  <c r="J54" i="14"/>
  <c r="J37" i="14"/>
  <c r="K37" i="14"/>
  <c r="K36" i="14" l="1"/>
  <c r="K35" i="14" s="1"/>
  <c r="K4" i="14" s="1"/>
  <c r="K3" i="14" s="1"/>
  <c r="J36" i="14"/>
  <c r="J35" i="14" s="1"/>
  <c r="J4" i="14" s="1"/>
  <c r="J3" i="14" s="1"/>
  <c r="I72" i="14"/>
  <c r="I71" i="14" s="1"/>
  <c r="I35" i="14" s="1"/>
  <c r="I4" i="14" s="1"/>
  <c r="I3" i="14" s="1"/>
  <c r="J2" i="14" l="1"/>
  <c r="J1366" i="14" s="1"/>
  <c r="J1368" i="14" s="1"/>
  <c r="H4" i="10"/>
  <c r="K2" i="14"/>
  <c r="K1366" i="14" s="1"/>
  <c r="K1368" i="14" s="1"/>
  <c r="I4" i="10"/>
  <c r="I2" i="14"/>
  <c r="I1366" i="14" s="1"/>
  <c r="I1368" i="14" s="1"/>
  <c r="G4" i="10"/>
  <c r="I3" i="10" l="1"/>
  <c r="I20" i="10" s="1"/>
  <c r="F3" i="17"/>
  <c r="F2" i="17" s="1"/>
  <c r="F18" i="17" s="1"/>
  <c r="G3" i="10"/>
  <c r="G33" i="10" s="1"/>
  <c r="D3" i="17"/>
  <c r="D2" i="17" s="1"/>
  <c r="D18" i="17" s="1"/>
  <c r="H3" i="10"/>
  <c r="H33" i="10" s="1"/>
  <c r="E3" i="17"/>
  <c r="E2" i="17" s="1"/>
  <c r="E18" i="17" s="1"/>
  <c r="H20" i="10"/>
  <c r="G20" i="10" l="1"/>
  <c r="I33" i="10"/>
</calcChain>
</file>

<file path=xl/sharedStrings.xml><?xml version="1.0" encoding="utf-8"?>
<sst xmlns="http://schemas.openxmlformats.org/spreadsheetml/2006/main" count="5994" uniqueCount="3452">
  <si>
    <t>Código</t>
  </si>
  <si>
    <t>Fonte</t>
  </si>
  <si>
    <t xml:space="preserve">  TÍTULO CONTA</t>
  </si>
  <si>
    <t xml:space="preserve">Janeiro 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</si>
  <si>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</si>
  <si>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</si>
  <si>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</si>
  <si>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</si>
  <si>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</si>
  <si>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</si>
  <si>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</si>
  <si>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</si>
  <si>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</si>
  <si>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</si>
  <si>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</si>
  <si>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
2014</t>
  </si>
  <si>
    <t>Realizado</t>
  </si>
  <si>
    <t>Previsão</t>
  </si>
  <si>
    <t>1.0.0.0.00.00.00.00.00</t>
  </si>
  <si>
    <t>Receitas Correntes</t>
  </si>
  <si>
    <t>1.1.0.0.00.00.00.00.00</t>
  </si>
  <si>
    <t>Receita Tributária</t>
  </si>
  <si>
    <t>1.1.1.0.00.00.00.00.00</t>
  </si>
  <si>
    <t>Impostos</t>
  </si>
  <si>
    <t>1.1.1.2.00.00.00.00.00</t>
  </si>
  <si>
    <t>Impostos sobre o Patrimônio e a Renda</t>
  </si>
  <si>
    <t>1.1.1.2.02.00.00.00.00</t>
  </si>
  <si>
    <t>Imposto sobre a Propriedade Predial e Territorial Urbana – IPTU</t>
  </si>
  <si>
    <t>1.1.1.2.02.00.01.00.00</t>
  </si>
  <si>
    <t>0001</t>
  </si>
  <si>
    <t>IPTU - Próprio</t>
  </si>
  <si>
    <t>1.1.1.2.02.00.02.00.00</t>
  </si>
  <si>
    <t>0020</t>
  </si>
  <si>
    <t>IPTU - MDE</t>
  </si>
  <si>
    <t>1.1.1.2.02.00.03.00.00</t>
  </si>
  <si>
    <t>0040</t>
  </si>
  <si>
    <t>IPTU - ASPS</t>
  </si>
  <si>
    <t>1.1.1.2.04.00.00.00.00</t>
  </si>
  <si>
    <t>Imposto sobre a Renda e Proventos de Qualquer Natureza</t>
  </si>
  <si>
    <t>1.1.1.2.04.31.00.00.00</t>
  </si>
  <si>
    <t>Imposto de Renda Retido nas Fontes sobre os Rendimentos do Trabalho</t>
  </si>
  <si>
    <t>1.1.1.2.04.31.01.00.00</t>
  </si>
  <si>
    <t>IRRF sobre Rendimentos do Trabalho- Ativos/Inativos do Poder 
Executivo/Indiretas</t>
  </si>
  <si>
    <t>1.1.1.2.04.31.01.01.00</t>
  </si>
  <si>
    <t>IRRF - Ativo/Inativo - Executivo/ Indireta - Próprio</t>
  </si>
  <si>
    <t>1.1.1.2.04.31.01.02.00</t>
  </si>
  <si>
    <t>IRRF - Ativo/Inativo - Executivo / Indireta - MDE</t>
  </si>
  <si>
    <t>1.1.1.2.04.31.01.03.00</t>
  </si>
  <si>
    <t>IRRF - Ativo/Inativo - Executivo / Indireta - ASPS</t>
  </si>
  <si>
    <t>1.1.1.2.04.31.02.00.00</t>
  </si>
  <si>
    <t>IRRF sobre Rendimentos do Trabalho - Ativos/Inativos do Poder Legislativo</t>
  </si>
  <si>
    <t>1.1.1.2.04.31.02.01.00</t>
  </si>
  <si>
    <t>IRRF - Ativo/Inativo - Legislativo - Próprio</t>
  </si>
  <si>
    <t>1.1.1.2.04.31.02.02.00</t>
  </si>
  <si>
    <t>IRRF – Ativo/Inativo - Legislativo - MDE</t>
  </si>
  <si>
    <t>1.1.1.2.04.31.02.03.00</t>
  </si>
  <si>
    <t>IRRF - Ativo/Inativo - Legislativo - ASPS</t>
  </si>
  <si>
    <t>1.1.1.2.04.31.03.00.00</t>
  </si>
  <si>
    <t>IRRF sobre Rendimentos do Trabalho - Inativos Pagos pelo RPPS</t>
  </si>
  <si>
    <t>1.1.1.2.04.31.03.01.00</t>
  </si>
  <si>
    <t>IRRF - Inativos Pagos pelo RPPS - Próprio</t>
  </si>
  <si>
    <t>1.1.1.2.04.31.03.02.00</t>
  </si>
  <si>
    <t>IRRF - Inativos Pagos pelo RPPS - MDE</t>
  </si>
  <si>
    <t>1.1.1.2.04.31.03.03.00</t>
  </si>
  <si>
    <t xml:space="preserve">IRRF - Inativos Pagos pelo RPPS - ASPS </t>
  </si>
  <si>
    <t>1.1.1.2.04.31.05.00.00</t>
  </si>
  <si>
    <t>IRRF sobre Rendimentos - Pensionistas Pagos com Recursos do RPPS</t>
  </si>
  <si>
    <t>1.1.1.2.04.31.05.01.00</t>
  </si>
  <si>
    <t xml:space="preserve">IRRF - Pensionistas Pagos com Recursos do RPPS - Próprio </t>
  </si>
  <si>
    <t>1.1.1.2.04.31.05.02.00</t>
  </si>
  <si>
    <t>IRRF - Pensionistas Pagos com Recursos do RPPS - MDE</t>
  </si>
  <si>
    <t>1.1.1.2.04.31.05.03.00</t>
  </si>
  <si>
    <t>IRRF - Pensionistas Pagos com Recursos do RPPS - ASPS</t>
  </si>
  <si>
    <t>1.1.1.2.04.31.06.00.00</t>
  </si>
  <si>
    <t>IRRF sobre Rendimentos - Prestação de Serviços de Terceiros - Poder 
Executivo/Indiretas</t>
  </si>
  <si>
    <t>1.1.1.2.04.31.06.01.00</t>
  </si>
  <si>
    <t>IRRF - Prestação de Serviços de Terceiros - Poder Executivo/Indiretas - Próprio</t>
  </si>
  <si>
    <t>1.1.1.2.04.31.06.02.00</t>
  </si>
  <si>
    <t>IRRF - Prestação de Serviços de Terceiros - Poder Executivo/Indiretas - MDE</t>
  </si>
  <si>
    <t>1.1.1.2.04.31.06.03.00</t>
  </si>
  <si>
    <t xml:space="preserve">IRRF - Prestação de Serviços  de Terceiros - Poder Executivo/Indiretas - ASPS </t>
  </si>
  <si>
    <t>1.1.1.2.04.31.07.00.00</t>
  </si>
  <si>
    <t xml:space="preserve">IRRF s/  Rendimentos - Prestação de Serv. de Terceiros - Poder Legislativo </t>
  </si>
  <si>
    <t>1.1.1.2.04.31.07.01.00</t>
  </si>
  <si>
    <t xml:space="preserve">IRRF - Sobre Rendim. -  Prestação de Serviços de Terceiros - Poder Legislativo - Próprio </t>
  </si>
  <si>
    <t>1.1.1.2.04.31.07.02.00</t>
  </si>
  <si>
    <t xml:space="preserve">IRRF - Sobre Rendim. -  Prestação de Serviços de Terceiros - Poder Legislativo - MDE </t>
  </si>
  <si>
    <t>1.1.1.2.04.31.07.03.00</t>
  </si>
  <si>
    <t xml:space="preserve">IRRF - Sobre Rendim. -  Prestação de Serviços de Terceiros - Poder Legislativo - ASPS </t>
  </si>
  <si>
    <t>1.1.1.2.04.34.00.00.00</t>
  </si>
  <si>
    <t>Retido nas Fontes - Outros Rendimentos</t>
  </si>
  <si>
    <t>1.1.1.2.04.34.03.00.00</t>
  </si>
  <si>
    <t>Retido nas Fontes - Outros Rendimentos - Poder Executivo</t>
  </si>
  <si>
    <t>1.1.1.2.04.34.03.01.00</t>
  </si>
  <si>
    <t>Retido nas Fontes - Outros Rendimentos - Poder Executivo - Próprio</t>
  </si>
  <si>
    <t>1.1.1.2.04.34.03.02.00</t>
  </si>
  <si>
    <t>Retido nas Fontes - Outros Rendimentos - Poder Executivo - MDE</t>
  </si>
  <si>
    <t>1.1.1.2.04.34.03.03.00</t>
  </si>
  <si>
    <t>Retido nas Fontes - Outros Rendimentos - Poder Executivo - ASPS</t>
  </si>
  <si>
    <t>1.1.1.2.08.00.00.00.00</t>
  </si>
  <si>
    <t>Imp. s/ Transmissão "Inter Vivos" Bens Imóv. de Direitos Reais s/ Imóveis - ITBI</t>
  </si>
  <si>
    <t>1.1.1.2.08.00.01.00.00</t>
  </si>
  <si>
    <t>ITBI-Próprio</t>
  </si>
  <si>
    <t>1.1.1.2.08.00.02.00.00</t>
  </si>
  <si>
    <t>ITBI-MDE</t>
  </si>
  <si>
    <t>1.1.1.2.08.00.03.00.00</t>
  </si>
  <si>
    <t>ITBI-ASPS</t>
  </si>
  <si>
    <t>1.1.1.3.00.00.00.00.00</t>
  </si>
  <si>
    <t>Imposto Sobre a Produção e a Circulação</t>
  </si>
  <si>
    <t>1.1.1.3.05.00.00.00.00</t>
  </si>
  <si>
    <t>Imposto Sobre Serviços de Qualquer Natureza</t>
  </si>
  <si>
    <t>1.1.1.3.05.01.00.00.00</t>
  </si>
  <si>
    <t>1.1.1.3.05.01.01.00.00</t>
  </si>
  <si>
    <t>ISS - Próprio</t>
  </si>
  <si>
    <t>1.1.1.3.05.01.02.00.00</t>
  </si>
  <si>
    <t>ISS - MDE</t>
  </si>
  <si>
    <t>1.1.1.3.05.01.03.00.00</t>
  </si>
  <si>
    <t>ISS - ASPS</t>
  </si>
  <si>
    <t>1.1.2.0.00.00.00.00.00</t>
  </si>
  <si>
    <t>Taxas</t>
  </si>
  <si>
    <t>1.1.2.1.00.00.00.00.00</t>
  </si>
  <si>
    <t>Taxas pelo Exercício do Poder de Polícia</t>
  </si>
  <si>
    <t>1.1.2.1.17.00.00.00.00</t>
  </si>
  <si>
    <t>4001</t>
  </si>
  <si>
    <t>Taxa de Fiscalização de Vigilância Sanitária</t>
  </si>
  <si>
    <t>1.1.2.1.21.00.00.00.00</t>
  </si>
  <si>
    <t>1005</t>
  </si>
  <si>
    <t>Taxa de Controle e Fiscalização Ambiental</t>
  </si>
  <si>
    <t>1.1.2.1.25.00.00.00.00</t>
  </si>
  <si>
    <t>Taxa de Licença para Funcionamento de Estabelecimentos Comerciais,
 Industriais e Prestadoras de Serviços</t>
  </si>
  <si>
    <t>1.1.2.1.29.00.00.00.00</t>
  </si>
  <si>
    <t>Taxa de Licença para Execução de Obras</t>
  </si>
  <si>
    <t>1.1.2.1.31.00.00.00.00</t>
  </si>
  <si>
    <t>Taxa de Utilização de Área de Domínio Público</t>
  </si>
  <si>
    <t>1.1.2.1.32.00.00.00.00</t>
  </si>
  <si>
    <t>Taxa de Aprovação do Projeto de Construção Civil</t>
  </si>
  <si>
    <t>1.1.2.1.99.00.00.00.00</t>
  </si>
  <si>
    <t>Outras Taxas pelo Exercício do Poder de Polícia</t>
  </si>
  <si>
    <t>1.1.2.1.99.00.01.00.00</t>
  </si>
  <si>
    <t>1001</t>
  </si>
  <si>
    <t>Taxa para Prevenção de Incêndio</t>
  </si>
  <si>
    <t>1.1.2.1.99.00.03.00.00</t>
  </si>
  <si>
    <t>Taxas Diversas Poder de Polícia</t>
  </si>
  <si>
    <t>1.1.2.1.99.00.07.00.00</t>
  </si>
  <si>
    <t>1301</t>
  </si>
  <si>
    <t>Taxa de Regularização de Obras – FUNDURAN</t>
  </si>
  <si>
    <t>1.1.2.2.00.00.00.00.00</t>
  </si>
  <si>
    <t>Taxas pela Prestação de Serviços</t>
  </si>
  <si>
    <t>1.1.2.2.21.00.00.00.00</t>
  </si>
  <si>
    <t>Taxas de Serviços Cadastrais</t>
  </si>
  <si>
    <t>1.1.2.2.28.00.00.00.00</t>
  </si>
  <si>
    <t>Taxa de Cemitério</t>
  </si>
  <si>
    <t>1.1.2.2.90.00.00.00.00</t>
  </si>
  <si>
    <t>Taxa de Limpeza Pública</t>
  </si>
  <si>
    <t>1.1.2.2.99.00.00.00.00</t>
  </si>
  <si>
    <t>Outras Taxas pela Prestação de Serviços</t>
  </si>
  <si>
    <t>1.1.2.2.99.00.01.00.00</t>
  </si>
  <si>
    <t>Taxa de Registro / Inspeção de Produtos Agropecuários</t>
  </si>
  <si>
    <t>1.1.2.2.99.00.06.00.00</t>
  </si>
  <si>
    <t>Taxa Custo Operacional dos Consignados</t>
  </si>
  <si>
    <t>1.1.2.2.99.00.11.00.00</t>
  </si>
  <si>
    <t>Taxa de Vistoria de Trânsito</t>
  </si>
  <si>
    <t>1.2.0.0.00.00.00.00.00</t>
  </si>
  <si>
    <t>Receita de Contribuições</t>
  </si>
  <si>
    <t>1.2.1.0.00.00.00.00.00</t>
  </si>
  <si>
    <t>Contribuições Sociais</t>
  </si>
  <si>
    <t>1.2.1.0.01.00.00.00.00</t>
  </si>
  <si>
    <t>Contribuição Social Para o Financiamento da Seguridade Social</t>
  </si>
  <si>
    <t>1.2.1.0.01.01.00.00.00</t>
  </si>
  <si>
    <t>Receita do Principal da Contribuição P/o Financiam.da Seguridade Social</t>
  </si>
  <si>
    <t>1.2.1.0.01.01.03.00.00</t>
  </si>
  <si>
    <t>Contrib.dos Serv.Ativos P/a Assist.Médica do Servidor– Fdo Saúde*</t>
  </si>
  <si>
    <t>1.2.1.0.01.01.03.01.00</t>
  </si>
  <si>
    <t>0400</t>
  </si>
  <si>
    <t>Contribuição dos Serv.Ativos p/Assist.Med.dos Serv.-Legislativo.</t>
  </si>
  <si>
    <t>1.2.1.0.01.01.03.02.00</t>
  </si>
  <si>
    <t>Contribuição dos Serv.Ativos p/Assist.Med.dos Serv.-Executivo.</t>
  </si>
  <si>
    <t>1.2.1.0.01.01.03.03.00</t>
  </si>
  <si>
    <t>Contribuição dos Serv.Ativos p/Assist.Med.dos Serv.-Esc.Cidade</t>
  </si>
  <si>
    <t>1.2.1.0.01.01.03.04.00</t>
  </si>
  <si>
    <t>Contribuição dos Serv.Ativos p/Assist.Med.dos Serv.-Ipassp-Sm</t>
  </si>
  <si>
    <t>1.2.1.0.01.01.04.00.00</t>
  </si>
  <si>
    <t>Contrib.dos Serv.Inativos p/Assist.Médica do Servidor– Fdo Saúde*</t>
  </si>
  <si>
    <t>1.2.1.0.01.01.04.04.00</t>
  </si>
  <si>
    <t>Contribuição dos Serv.Inativos p/Assist.Med.dos Serv.-Indireta</t>
  </si>
  <si>
    <t>1.2.1.0.01.01.05.00.00</t>
  </si>
  <si>
    <t>Contrib.dos Pensionistas p/Assist.Médica do Servidor– Fdo Saúde*</t>
  </si>
  <si>
    <t>1.2.1.0.01.01.05.01.00</t>
  </si>
  <si>
    <t>Contribuição dos Pensionista p/Assist.Med.dos Serv.-Ipassp</t>
  </si>
  <si>
    <t>1.2.1.0.29.00.00.00.00</t>
  </si>
  <si>
    <t>Contribuições P/o Regime Próprio da Previd.do Serv Público-Fdo Prev.</t>
  </si>
  <si>
    <t>1.2.1.0.29.01.00.00.00</t>
  </si>
  <si>
    <t xml:space="preserve">Contribuição Patronal Para o Regime Próprio de Previdência </t>
  </si>
  <si>
    <t>1.2.1.0.29.01.05.00.00</t>
  </si>
  <si>
    <t>Contribuição Patronal de Servidor Ativo Civil - Cedidos</t>
  </si>
  <si>
    <t>1.2.1.0.29.07.00.00.00</t>
  </si>
  <si>
    <t>Contribuição do Servidor Ativo P/o Regime Próprio de Previdência</t>
  </si>
  <si>
    <t>1.2.1.0.29.07.01.00.00</t>
  </si>
  <si>
    <t xml:space="preserve">Contribuição de Servidor Ativo Civil - Legislativo </t>
  </si>
  <si>
    <t>1.2.1.0.29.07.02.00.00</t>
  </si>
  <si>
    <t xml:space="preserve">Contribuição de Servidor Ativo Civil -  Executivo </t>
  </si>
  <si>
    <t>1.2.1.0.29.07.03.00.00</t>
  </si>
  <si>
    <t>Contribuição de Servidor Ativo Civil - Indiretas – Escritório da Cidade</t>
  </si>
  <si>
    <t>1.2.1.0.29.07.04.00.00</t>
  </si>
  <si>
    <t>Contribuição de Servidor Ativo Civil - Indiretas - Ipassp-Sm</t>
  </si>
  <si>
    <t>1.2.1.0.29.07.05.00.00</t>
  </si>
  <si>
    <t>Contribuição de Servidor Ativo Civil - Cedidos</t>
  </si>
  <si>
    <t>1.2.1.0.29.09.00.00.00</t>
  </si>
  <si>
    <t>Contribuições do Servidor Inativo P/o Regime Próprio de Previdência</t>
  </si>
  <si>
    <t>1.2.1.0.29.09.04.00.00</t>
  </si>
  <si>
    <t>Contribuição de Servidor Inativo Civil – Ipassp</t>
  </si>
  <si>
    <t>1.2.1.0.29.11.00.00.00</t>
  </si>
  <si>
    <t xml:space="preserve">Contribuições de Pensionista P/o Regime Próprio de Previdência </t>
  </si>
  <si>
    <t>1.2.1.0.29.11.04.00.00</t>
  </si>
  <si>
    <t>Contribuição de Pensionista Civil - Indiretas – Ipassp</t>
  </si>
  <si>
    <t>1.2.1.0.99.00.00.00.00</t>
  </si>
  <si>
    <t>Outras Contribuições Sociais</t>
  </si>
  <si>
    <t>1.2.1.0.99.00.12.00.00</t>
  </si>
  <si>
    <t>1029</t>
  </si>
  <si>
    <t>Contribuição FMDCA</t>
  </si>
  <si>
    <t>1.2.1.0.99.00.16.00.00</t>
  </si>
  <si>
    <t>1464</t>
  </si>
  <si>
    <t>Contribuição ao Fundo Municipal do Idoso</t>
  </si>
  <si>
    <t>1.2.3.0.00.00.00.00.00</t>
  </si>
  <si>
    <t>1403</t>
  </si>
  <si>
    <t>Contribuição para o Custeio da Iluminação Pública</t>
  </si>
  <si>
    <t>1.3.0.0.00.00.00.00.00</t>
  </si>
  <si>
    <t>Receita Patrimonial</t>
  </si>
  <si>
    <t>1.3.1.0.00.00.00.00.00</t>
  </si>
  <si>
    <t>Receitas Imobiliárias</t>
  </si>
  <si>
    <t>1.3.1.1.00.00.00.00.00</t>
  </si>
  <si>
    <t>Aluguéis</t>
  </si>
  <si>
    <t>1.3.1.1.00.00.04.00.00</t>
  </si>
  <si>
    <t>Aluguel de Imóveis Públicos</t>
  </si>
  <si>
    <t>1.3.1.2.00.00.00.00.00</t>
  </si>
  <si>
    <t>Arrendamentos</t>
  </si>
  <si>
    <t>1.3.1.2.00.00.01.00.00</t>
  </si>
  <si>
    <t>Arrendamento Cemitério</t>
  </si>
  <si>
    <t>1.3.2.0.00.00.00.00.00</t>
  </si>
  <si>
    <t>Receita de Valores Mobiliários</t>
  </si>
  <si>
    <t>1.3.2.1.00.00.00.00.00</t>
  </si>
  <si>
    <t>Juros de Títulos de Renda</t>
  </si>
  <si>
    <t>1.3.2.3.00.00.00.00.00</t>
  </si>
  <si>
    <t>Participações</t>
  </si>
  <si>
    <t>1.3.2.5.00.00.00.00.00</t>
  </si>
  <si>
    <t>Remuneração de Depósitos Bancários</t>
  </si>
  <si>
    <t>1.3.2.5.01.00.00.00.00</t>
  </si>
  <si>
    <t>Remuneração de Depósitos de Recursos Vinculados</t>
  </si>
  <si>
    <t>1.3.2.5.01.02.00.00.00</t>
  </si>
  <si>
    <t>0031</t>
  </si>
  <si>
    <t xml:space="preserve">Rec. Rem. de Dep. Banc. de Rec. Vinculados - FUNDEB </t>
  </si>
  <si>
    <t>1.3.2.5.01.03.00.00.00</t>
  </si>
  <si>
    <t>Rec. Remuneração de Depósitos de Recursos Vinculados - Fundo de Saúde</t>
  </si>
  <si>
    <t>1.3.2.5.01.03.01.00.00</t>
  </si>
  <si>
    <t>4920</t>
  </si>
  <si>
    <t>Rec. Rem. de Dep. Banc. - Farmácia Popular</t>
  </si>
  <si>
    <t>1.3.2.5.01.03.02.00.00</t>
  </si>
  <si>
    <t>4590</t>
  </si>
  <si>
    <t>Rec. Rem. de Dep. Banc. - SUS</t>
  </si>
  <si>
    <t>1.3.2.5.01.03.03.00.00</t>
  </si>
  <si>
    <t>4510</t>
  </si>
  <si>
    <t>Rec. Rem. de Dep. Banc. - PABA</t>
  </si>
  <si>
    <t>1.3.2.5.01.03.04.00.00</t>
  </si>
  <si>
    <t>Rec. Rem. de Dep. Banc. - Vigilância Sanitária</t>
  </si>
  <si>
    <t>1.3.2.5.01.03.06.00.00</t>
  </si>
  <si>
    <t>4520</t>
  </si>
  <si>
    <t>Rec. Rem. de Dep. Banc. - PROESF Federal</t>
  </si>
  <si>
    <t>1.3.2.5.01.03.07.00.00</t>
  </si>
  <si>
    <t>4090</t>
  </si>
  <si>
    <t>Rec. Rem. de Dep. Banc. - PROESF Estadual</t>
  </si>
  <si>
    <t>1.3.2.5.01.03.08.00.00</t>
  </si>
  <si>
    <t>4220</t>
  </si>
  <si>
    <t>Rec. Rem. de Dep. Banc. - CAPS</t>
  </si>
  <si>
    <t>1.3.2.5.01.03.09.00.00</t>
  </si>
  <si>
    <t>4740</t>
  </si>
  <si>
    <t>Rec. Rem. de Dep. Banc. - DST / AIDS</t>
  </si>
  <si>
    <t>1.3.2.5.01.03.10.00.00</t>
  </si>
  <si>
    <t>4710</t>
  </si>
  <si>
    <t>Rec. Rem. de Dep. Banc. - Teto Financeiro</t>
  </si>
  <si>
    <t>1.3.2.5.01.03.11.00.00</t>
  </si>
  <si>
    <t>4770</t>
  </si>
  <si>
    <t>Rec. Rem. de Dep. Banc. - FNS Farmácia Básica</t>
  </si>
  <si>
    <t>1.3.2.5.01.03.12.00.00</t>
  </si>
  <si>
    <t>4050</t>
  </si>
  <si>
    <t>Rec. Rem. de Dep. Banc. - FES Farmácia Básica</t>
  </si>
  <si>
    <t>1.3.2.5.01.03.13.00.00</t>
  </si>
  <si>
    <t>4530</t>
  </si>
  <si>
    <t>Rec. Rem. de Dep. Banc. - FNS PACS</t>
  </si>
  <si>
    <t>1.3.2.5.01.03.14.00.00</t>
  </si>
  <si>
    <t>4760</t>
  </si>
  <si>
    <t>Rec. Rem. de Dep. Banc. - FNS PABA VISA</t>
  </si>
  <si>
    <t>1.3.2.5.01.03.15.00.00</t>
  </si>
  <si>
    <t>4080</t>
  </si>
  <si>
    <t>Rec. Rem. de Dep. Banc. - PACS Estadual</t>
  </si>
  <si>
    <t>1.3.2.5.01.03.16.00.00</t>
  </si>
  <si>
    <t>4600</t>
  </si>
  <si>
    <t>Rec. Rem. de Dep. Banc. - CEO Manutenção</t>
  </si>
  <si>
    <t>1.3.2.5.01.03.17.00.00</t>
  </si>
  <si>
    <t>4630</t>
  </si>
  <si>
    <t>Rec. Rem. de Dep. Banc. - Saúde do Trabalhador – Federal</t>
  </si>
  <si>
    <t>1.3.2.5.01.03.19.00.00</t>
  </si>
  <si>
    <t>4210</t>
  </si>
  <si>
    <t>Rec. Rem. de Dep. Banc. - Saúde do Trabalhador - Estadual</t>
  </si>
  <si>
    <t>1.3.2.5.01.03.20.00.00</t>
  </si>
  <si>
    <t>4934</t>
  </si>
  <si>
    <t xml:space="preserve">Rec. Rem. de Dep. Banc. - Equipamentos PA </t>
  </si>
  <si>
    <t>1.3.2.5.01.03.21.00.00</t>
  </si>
  <si>
    <t>4620</t>
  </si>
  <si>
    <t>Rec. Rem. de Dep. Banc. - SAMU/SALVAR Federal</t>
  </si>
  <si>
    <t>1.3.2.5.01.03.24.00.00</t>
  </si>
  <si>
    <t>4190</t>
  </si>
  <si>
    <t>Rec. Rem. de Dep. Banc. - FES Camp. De Vacinação</t>
  </si>
  <si>
    <t>1.3.2.5.01.03.25.00.00</t>
  </si>
  <si>
    <t>4030</t>
  </si>
  <si>
    <t>Rec. Rem. de Dep. Banc. - Inverno Gaúcho</t>
  </si>
  <si>
    <t>1.3.2.5.01.03.26.00.00</t>
  </si>
  <si>
    <t>4960</t>
  </si>
  <si>
    <t>Rec. Rem. de Dep. Banc. - Monitoramento da Situação Nutricional</t>
  </si>
  <si>
    <t>1.3.2.5.01.03.27.00.00</t>
  </si>
  <si>
    <t>4730</t>
  </si>
  <si>
    <t>Rec. Rem. de Dep. Banc. - Campanha de Vacinação</t>
  </si>
  <si>
    <t>1.3.2.5.01.03.29.00.00</t>
  </si>
  <si>
    <t>4720</t>
  </si>
  <si>
    <t>Rec. Rem. de Dep. Banc. - Fortalecimento da Gestão Visa</t>
  </si>
  <si>
    <t>1.3.2.5.01.03.31.00.00</t>
  </si>
  <si>
    <t>4935</t>
  </si>
  <si>
    <t>Rec. Rem. de Dep. Banc. - Construção e Ampliação de Unidade de Saúde</t>
  </si>
  <si>
    <t>1.3.2.5.01.03.32.00.00</t>
  </si>
  <si>
    <t>4230</t>
  </si>
  <si>
    <t>Rec. Rem. de Dep. Banc. - Hospitais Públicos Municipais</t>
  </si>
  <si>
    <t>1.3.2.5.01.03.49.00.00</t>
  </si>
  <si>
    <t>4622</t>
  </si>
  <si>
    <t>Rec. Rem. de Dep. Banc. - UPA</t>
  </si>
  <si>
    <t>1.3.2.5.01.03.55.00.00</t>
  </si>
  <si>
    <t>4160</t>
  </si>
  <si>
    <t>Rec. Rem. de Dep. Banc. - Prog. Prim. Inf. Melhor - PIM</t>
  </si>
  <si>
    <t>1.3.2.5.01.03.56.00.00</t>
  </si>
  <si>
    <t>4237</t>
  </si>
  <si>
    <t>Rec. Rem. de Dep. Banc. - Consulta Popular - Aquisição de Medicamentos</t>
  </si>
  <si>
    <t>1.3.2.5.01.03.57.00.00</t>
  </si>
  <si>
    <t>4200</t>
  </si>
  <si>
    <t>Rec. Rem. de Dep. Banc. - Plano Enf. Des. Ambiental</t>
  </si>
  <si>
    <t>1.3.2.5.01.03.61.00.00</t>
  </si>
  <si>
    <t>4002</t>
  </si>
  <si>
    <t>Rec. Rem. de Dep. Banc. - Alienação de Bens SMS</t>
  </si>
  <si>
    <t>1.3.2.5.01.03.62.00.00</t>
  </si>
  <si>
    <t>4295</t>
  </si>
  <si>
    <t>Rec. Rem. de Dep. Banc. - Convênios ou Emendas</t>
  </si>
  <si>
    <t>1.3.2.5.01.03.63.00.00</t>
  </si>
  <si>
    <t>4221</t>
  </si>
  <si>
    <t>Rec. Rem. de Dep. Banc. - Regionalização</t>
  </si>
  <si>
    <t>1.3.2.5.01.03.64.00.00</t>
  </si>
  <si>
    <t>4170</t>
  </si>
  <si>
    <t>Rec. Rem. de Dep. Banc. - SALVAR</t>
  </si>
  <si>
    <t>1.3.2.5.01.03.65.00.00</t>
  </si>
  <si>
    <t>4051</t>
  </si>
  <si>
    <t>Rec. Rem. de Dep. Banc. - Diabetes</t>
  </si>
  <si>
    <t>1.3.2.5.01.03.66.00.00</t>
  </si>
  <si>
    <t>4111</t>
  </si>
  <si>
    <t>Rec. Rem. de Dep. Banc. - CEO</t>
  </si>
  <si>
    <t>1.3.2.5.01.03.67.00.00</t>
  </si>
  <si>
    <t>4112</t>
  </si>
  <si>
    <t>Rec. Rem. de Dep. Banc. - Próteses Dentárias</t>
  </si>
  <si>
    <t>1.3.2.5.01.03.68.00.00</t>
  </si>
  <si>
    <t>4011</t>
  </si>
  <si>
    <t>Rec. Rem. de Dep. Banc. - PIES</t>
  </si>
  <si>
    <t>1.3.2.5.01.03.70.00.00</t>
  </si>
  <si>
    <t>4900</t>
  </si>
  <si>
    <t>Rec. Rem. de Dep. Banc. - Educação em Saúde</t>
  </si>
  <si>
    <t>1.3.2.5.01.03.71.00.00</t>
  </si>
  <si>
    <t>4150</t>
  </si>
  <si>
    <t>Rec. Rem. de Dep. Banc. - Tuberculose</t>
  </si>
  <si>
    <t>1.3.2.5.01.03.72.00.00</t>
  </si>
  <si>
    <t>4521</t>
  </si>
  <si>
    <t>Rec. Rem. de Dep. Banc. - PMAQ - Programa de Melhoria da Qualidade</t>
  </si>
  <si>
    <t>1.3.2.5.01.03.73.00.00</t>
  </si>
  <si>
    <t>4240</t>
  </si>
  <si>
    <t>Rec. Rem. de Dep. Banc. - Custeio aos C.I. Saúde</t>
  </si>
  <si>
    <t>1.3.2.5.01.03.74.00.00</t>
  </si>
  <si>
    <t>4100</t>
  </si>
  <si>
    <t>Rec. Rem. de Dep. Banc. - Saúde Fam. Indígena</t>
  </si>
  <si>
    <t>1.3.2.5.01.03.75.00.00</t>
  </si>
  <si>
    <t>4232</t>
  </si>
  <si>
    <t>Rec. Rem. de Dep. Banc. - Região Resolve</t>
  </si>
  <si>
    <t>1.3.2.5.01.03.76.00.00</t>
  </si>
  <si>
    <t>4931</t>
  </si>
  <si>
    <t>1.3.2.5.01.03.77.00.00</t>
  </si>
  <si>
    <t>4292</t>
  </si>
  <si>
    <t>Rec. Rem. de Dep. Banc. - Aquis. Veículos</t>
  </si>
  <si>
    <t>1.3.2.5.01.03.78.00.00</t>
  </si>
  <si>
    <t>4122</t>
  </si>
  <si>
    <t>Rec. Rem. de Dep. Banc. - Saúde Prev. AIDS</t>
  </si>
  <si>
    <t>1.3.2.5.01.05.00.00.00</t>
  </si>
  <si>
    <t>Rec. Rem. de Dep. Banc. de Rec. Vinculados – Manut. Desenv. Ensino - MDE</t>
  </si>
  <si>
    <t>1.3.2.5.01.06.00.00.00</t>
  </si>
  <si>
    <t>Rec. Rem. de Dep. Banc. de Rec. Vinculados - Ações e Serviços Públicos
de Saúde - ASPS</t>
  </si>
  <si>
    <t>1.3.2.5.01.09.00.00.00</t>
  </si>
  <si>
    <t>1195</t>
  </si>
  <si>
    <t>Rec. Rem. de Dep. Banc. de Rec. Vinculados  - CIDE</t>
  </si>
  <si>
    <t>1.3.2.5.01.10.00.00.00</t>
  </si>
  <si>
    <t xml:space="preserve">Rec. Rem. de Dep. Banc. de Rec. Vinculados - Fundo Nacional de 
Assistência Social - FNAS </t>
  </si>
  <si>
    <t>1.3.2.5.01.10.01.00.00</t>
  </si>
  <si>
    <t>1259</t>
  </si>
  <si>
    <t>Rec. Rem. de Dep. Banc. - FNAS Básico Fixo</t>
  </si>
  <si>
    <t>1.3.2.5.01.10.02.00.00</t>
  </si>
  <si>
    <t>1258</t>
  </si>
  <si>
    <t xml:space="preserve">Rec. Rem. de Dep. Banc. - FNAS Alta Complexidade </t>
  </si>
  <si>
    <t>1.3.2.5.01.10.03.00.00</t>
  </si>
  <si>
    <t>1261</t>
  </si>
  <si>
    <t>Rec. Rem. de Dep. Banc. - FNAS Média Complexidade</t>
  </si>
  <si>
    <t>1.3.2.5.01.10.04.00.00</t>
  </si>
  <si>
    <t>1269</t>
  </si>
  <si>
    <t>Rec. Rem. de Dep. Banc. - FNAS Transição de Média Complexidade</t>
  </si>
  <si>
    <t>1.3.2.5.01.10.05.00.00</t>
  </si>
  <si>
    <t>1260</t>
  </si>
  <si>
    <t>Rec. Rem. de Dep. Banc. - FNAS Básico Transição</t>
  </si>
  <si>
    <t>1.3.2.5.01.10.06.00.00</t>
  </si>
  <si>
    <t>1263</t>
  </si>
  <si>
    <t>Rec. Rem. de Dep. Banc. - PETI Jornada</t>
  </si>
  <si>
    <t>1.3.2.5.01.10.08.00.00</t>
  </si>
  <si>
    <t>1248</t>
  </si>
  <si>
    <t>Rec. Rem. de Dep. Banc. - MDS Prog. Bolsa Família</t>
  </si>
  <si>
    <t>1.3.2.5.01.10.09.00.00</t>
  </si>
  <si>
    <t>1262</t>
  </si>
  <si>
    <t xml:space="preserve">Rec. Rem. de Dep. Banc. - PETI Bolsa </t>
  </si>
  <si>
    <t>1.3.2.5.01.10.10.00.00</t>
  </si>
  <si>
    <t>1395</t>
  </si>
  <si>
    <t>Rec. Rem. de Dep. Banc. - FNAS BPC</t>
  </si>
  <si>
    <t>1.3.2.5.01.10.11.00.00</t>
  </si>
  <si>
    <t>1344</t>
  </si>
  <si>
    <t>Rec. Rem. de Dep. Banc. - Piso Média Complexidade II</t>
  </si>
  <si>
    <t>1.3.2.5.01.10.12.00.00</t>
  </si>
  <si>
    <t>1371</t>
  </si>
  <si>
    <t>Rec. Rem. de Dep. Banc. - FNAS – PVMC Piso Var. Média Complexidade</t>
  </si>
  <si>
    <t>1.3.2.5.01.10.14.00.00</t>
  </si>
  <si>
    <t>1219</t>
  </si>
  <si>
    <t>Rec. Rem. de Dep. Banc. - Jornada Ampliada</t>
  </si>
  <si>
    <t>1.3.2.5.01.10.15.00.00</t>
  </si>
  <si>
    <t>1253</t>
  </si>
  <si>
    <t>Rec. Rem. de Dep. Banc. - FNS - EMSTE</t>
  </si>
  <si>
    <t>1.3.2.5.01.10.16.00.00</t>
  </si>
  <si>
    <t>1304</t>
  </si>
  <si>
    <t>Rec. Rem. de Dep. Banc. - FNS - IGDBF</t>
  </si>
  <si>
    <t>1.3.2.5.01.10.17.00.00</t>
  </si>
  <si>
    <t>1221</t>
  </si>
  <si>
    <t>Rec. Rem. de Dep. Banc. - FNS - BINF</t>
  </si>
  <si>
    <t>1.3.2.5.01.10.18.00.00</t>
  </si>
  <si>
    <t>1343</t>
  </si>
  <si>
    <t>Rec. Rem. de Dep. Banc. - PJOV Pró-Jovem</t>
  </si>
  <si>
    <t>1.3.2.5.01.10.19.00.00</t>
  </si>
  <si>
    <t>1399</t>
  </si>
  <si>
    <t>Rec. Rem. de Dep. Banc. - Piso Básico Variável</t>
  </si>
  <si>
    <t>1.3.2.5.01.10.29.00.00</t>
  </si>
  <si>
    <t>1218</t>
  </si>
  <si>
    <t>Rec. Rem. de Dep. Banc. - Bolsa Criança</t>
  </si>
  <si>
    <t>1.3.2.5.01.10.39.00.00</t>
  </si>
  <si>
    <t>1414</t>
  </si>
  <si>
    <t>Rec. Rem. de Dep. Banc. - FNAS FPMC4</t>
  </si>
  <si>
    <t>1.3.2.5.01.10.40.00.00</t>
  </si>
  <si>
    <t>1423</t>
  </si>
  <si>
    <t>Rec. Rem. de Dep. Banc. - FNAS - IGD SUAS</t>
  </si>
  <si>
    <t>1.3.2.5.01.10.41.00.00</t>
  </si>
  <si>
    <t>1445</t>
  </si>
  <si>
    <t>Rec. Rem. de Dep. Banc. - FNAS - ACESSUAS - Pronatec</t>
  </si>
  <si>
    <t>1.3.2.5.01.10.43.00.00</t>
  </si>
  <si>
    <t>1466</t>
  </si>
  <si>
    <t>Rec. Rem. de Dep. Banc. - PMAQ - Piso Básico Variável</t>
  </si>
  <si>
    <t>1.3.2.5.01.10.44.00.00</t>
  </si>
  <si>
    <t>1467</t>
  </si>
  <si>
    <t>Rec. Rem. de Dep. Banc. - FNAS - PAC II</t>
  </si>
  <si>
    <t>1.3.2.5.01.10.45.00.00</t>
  </si>
  <si>
    <t>1468</t>
  </si>
  <si>
    <t>Rec. Rem. de Dep. Banc. - FMAS</t>
  </si>
  <si>
    <t>1.3.2.5.01.10.46.00.00</t>
  </si>
  <si>
    <t>1469</t>
  </si>
  <si>
    <t>Rec. Rem. de Dep. Banc. - FEAS 2013</t>
  </si>
  <si>
    <t>1.3.2.5.01.10.47.00.00</t>
  </si>
  <si>
    <t>1485</t>
  </si>
  <si>
    <t>Rec. Rem. de Dep. Banc. - ACEPETI</t>
  </si>
  <si>
    <t>1.3.2.5.01.11.00.00.00</t>
  </si>
  <si>
    <t>Rec. Rem. de Dep. Banc. de Rec. Vinculados – FNDE</t>
  </si>
  <si>
    <t>1.3.2.5.01.11.01.00.00</t>
  </si>
  <si>
    <t>1162</t>
  </si>
  <si>
    <t>Rec. Rem. de Dep. Banc. - PNAC</t>
  </si>
  <si>
    <t>1.3.2.5.01.11.02.00.00</t>
  </si>
  <si>
    <t>1008</t>
  </si>
  <si>
    <t>Rec. Rem. de Dep. Banc. - Salário Educação</t>
  </si>
  <si>
    <t>1.3.2.5.01.11.03.00.00</t>
  </si>
  <si>
    <t>1006</t>
  </si>
  <si>
    <t>Rec. Rem. de Dep. Banc. - PNAE</t>
  </si>
  <si>
    <t>1.3.2.5.01.11.04.00.00</t>
  </si>
  <si>
    <t>1194</t>
  </si>
  <si>
    <t>Rec. Rem. de Dep. Banc. - FNDE - Transporte Escolar</t>
  </si>
  <si>
    <t>1.3.2.5.01.11.05.00.00</t>
  </si>
  <si>
    <t>1327</t>
  </si>
  <si>
    <t>Rec. Rem. de Dep. Banc. - PNAP – Programa Alim. Pré-Escola</t>
  </si>
  <si>
    <t>1.3.2.5.01.11.06.00.00</t>
  </si>
  <si>
    <t>1367</t>
  </si>
  <si>
    <t>Rec. Rem. de Dep. Banc. - FNDE - PAR Educação Inclusiva</t>
  </si>
  <si>
    <t>1.3.2.5.01.11.09.00.00</t>
  </si>
  <si>
    <t>1025</t>
  </si>
  <si>
    <t>Rec. Rem. de Dep. Banc. - FNDE PDDE</t>
  </si>
  <si>
    <t>1.3.2.5.01.11.11.00.00</t>
  </si>
  <si>
    <t>1392</t>
  </si>
  <si>
    <t>Rec. Rem. de Dep. Banc. - FNDE Pró Infância</t>
  </si>
  <si>
    <t>1.3.2.5.01.11.12.00.00</t>
  </si>
  <si>
    <t>1408</t>
  </si>
  <si>
    <t>Rec. Rem. de Dep. Banc. - FNDE - PNAE Mais Educação</t>
  </si>
  <si>
    <t>1.3.2.5.01.11.13.00.00</t>
  </si>
  <si>
    <t>1422</t>
  </si>
  <si>
    <t>Rec. Rem. de Dep. Banc. - FNDE Conv. 704173/2010</t>
  </si>
  <si>
    <t>1.3.2.5.01.11.14.00.00</t>
  </si>
  <si>
    <t>1429</t>
  </si>
  <si>
    <t>Rec. Rem. de Dep. Banc. - FNDE Conv. 701353/2011 - Ampliação e Reforma de Escolas</t>
  </si>
  <si>
    <t>1.3.2.5.01.11.15.00.00</t>
  </si>
  <si>
    <t>1433</t>
  </si>
  <si>
    <t>Rec. Rem. de Dep. Banc. - FNDE Conv. 20358 - Pro Infância - Creches - PAC</t>
  </si>
  <si>
    <t>1.3.2.5.01.11.17.00.00</t>
  </si>
  <si>
    <t>1450</t>
  </si>
  <si>
    <t xml:space="preserve">Rec. Rem. de Dep. Banc. - FNDE PTA </t>
  </si>
  <si>
    <t>1.3.2.5.01.11.18.00.00</t>
  </si>
  <si>
    <t>1460</t>
  </si>
  <si>
    <t>Rec. Rem. de Dep. Banc. - FNDE PAR Educ</t>
  </si>
  <si>
    <t>1.3.2.5.01.11.19.00.00</t>
  </si>
  <si>
    <t>1459</t>
  </si>
  <si>
    <t>Rec. Rem. de Dep. Banc. - FNDE PAR TC 8582</t>
  </si>
  <si>
    <t>1.3.2.5.01.11.20.00.00</t>
  </si>
  <si>
    <t>1461</t>
  </si>
  <si>
    <t>Rec. Rem. de Dep. Banc. - FNDE PAR Quadra Escola Bernardino</t>
  </si>
  <si>
    <t>1.3.2.5.01.11.21.00.00</t>
  </si>
  <si>
    <t>1462</t>
  </si>
  <si>
    <t>Rec. Rem. de Dep. Banc. - Compra de Vagas</t>
  </si>
  <si>
    <t>1.3.2.5.01.99.00.00</t>
  </si>
  <si>
    <t>Rec. Rem. de Outros Depósitos Bancários de Recursos Vinculados</t>
  </si>
  <si>
    <t>1.3.2.5.01.99.03.00.00</t>
  </si>
  <si>
    <t>Rec. Rem. de Dep. Banc. -  Fundo de Saúde</t>
  </si>
  <si>
    <t>1.3.2.5.01.99.04.00.00</t>
  </si>
  <si>
    <t>1030</t>
  </si>
  <si>
    <t>Rec. Rem. de Dep. Banc. -  Alienação de Bens</t>
  </si>
  <si>
    <t>1.3.2.5.01.99.05.00.00</t>
  </si>
  <si>
    <t>Rec. Rem. de Dep. Banc. - FMA Fundo Meio Ambiente</t>
  </si>
  <si>
    <t>1.3.2.5.01.99.06.00.00</t>
  </si>
  <si>
    <t>1120</t>
  </si>
  <si>
    <t>Rec. Rem. de Dep. Banc. - Multa de Trânsito</t>
  </si>
  <si>
    <t>1.3.2.5.01.99.08.00.00</t>
  </si>
  <si>
    <t>1002</t>
  </si>
  <si>
    <t>Rec. Rem. de Dep. Banc. - FRDR</t>
  </si>
  <si>
    <t>1.3.2.5.01.99.09.00.00</t>
  </si>
  <si>
    <t>Rec. Rem. de Dep. Banc. - FUNDURAM - EC</t>
  </si>
  <si>
    <t>1.3.2.5.01.99.10.00.00</t>
  </si>
  <si>
    <t>1011</t>
  </si>
  <si>
    <t>Rec. Rem. de Dep. Banc. - Transporte Escolar</t>
  </si>
  <si>
    <t>1.3.2.5.01.99.11.00.00</t>
  </si>
  <si>
    <t>Rec. Rem. de Dep. Banc. - FUNREBOM</t>
  </si>
  <si>
    <t>1.3.2.5.01.99.16.00.00</t>
  </si>
  <si>
    <t>1311</t>
  </si>
  <si>
    <t>Rec. Rem. de Dep. Banc. - Contrato 213522-08 - Vila Ecologia</t>
  </si>
  <si>
    <t>1.3.2.5.01.99.20.00.00</t>
  </si>
  <si>
    <t>1313</t>
  </si>
  <si>
    <t>Rec. Rem. de Dep. Banc. - Contrato 218.815-56 PAC OGU</t>
  </si>
  <si>
    <t>1.3.2.5.01.99.23.00.00</t>
  </si>
  <si>
    <t>1293</t>
  </si>
  <si>
    <t>Rec. Rem. de Dep. Banc. - Assentamentos Precários</t>
  </si>
  <si>
    <t>1.3.2.5.01.99.28.00.00</t>
  </si>
  <si>
    <t>1290</t>
  </si>
  <si>
    <t>Rec. Rem. de Dep. Banc. - Programa Brasil Alfabetizado</t>
  </si>
  <si>
    <t>1.3.2.5.01.99.31.00.00</t>
  </si>
  <si>
    <t>1308</t>
  </si>
  <si>
    <t>Rec. Rem. de Dep. Banc. - Fundo Municipal do Centro de Eventos</t>
  </si>
  <si>
    <t>1.3.2.5.01.99.33.00.00</t>
  </si>
  <si>
    <t>1032</t>
  </si>
  <si>
    <t>Rec. Rem. de Dep. Banc. - FEAS Gov.  do Estado</t>
  </si>
  <si>
    <t>1.3.2.5.01.99.34.00.00</t>
  </si>
  <si>
    <t>Rec. Rem. de Dep. Banc. - FMDCA Doações</t>
  </si>
  <si>
    <t>1.3.2.5.01.99.39.00.00</t>
  </si>
  <si>
    <t>1165</t>
  </si>
  <si>
    <t>Rec. Rem. de Dep. Banc. - FUNDEEL</t>
  </si>
  <si>
    <t>1.3.2.5.01.99.50.00.00</t>
  </si>
  <si>
    <t>1329</t>
  </si>
  <si>
    <t>Rec. Rem. de Dep. Banc. - Contrato 247.827-05 Centro de Eventos 2ª Etapa</t>
  </si>
  <si>
    <t>1.3.2.5.01.99.54.00.00</t>
  </si>
  <si>
    <t>1305</t>
  </si>
  <si>
    <t>Rec. Rem. de Dep. Banc. - PROCON</t>
  </si>
  <si>
    <t>1.3.2.5.01.99.57.00.00</t>
  </si>
  <si>
    <t>1373</t>
  </si>
  <si>
    <t>Rec. Rem. de Dep. Banc. - Contrato 274.556-93 Cozinhas Comunitárias</t>
  </si>
  <si>
    <t>1.3.2.5.01.99.59.00.00</t>
  </si>
  <si>
    <t>1345</t>
  </si>
  <si>
    <t>Rec. Rem. de Dep. Banc. - Vila Belga Contrato 267.311-94</t>
  </si>
  <si>
    <t>1.3.2.5.01.99.78.00.00</t>
  </si>
  <si>
    <t>1397</t>
  </si>
  <si>
    <t>Rec. Rem. de Dep. Banc. - Decreto 46.914 - Calamidade Pública</t>
  </si>
  <si>
    <t>1.3.2.5.01.99.79.00.00</t>
  </si>
  <si>
    <t>1354</t>
  </si>
  <si>
    <t>Rec. Rem. de Dep. Banc. - Contrato 263.387-13 - Aquisição de Equip.</t>
  </si>
  <si>
    <t>1.3.2.5.01.99.81.00.00</t>
  </si>
  <si>
    <t>Rec. Rem. de Dep. Banc. - FUNCIP</t>
  </si>
  <si>
    <t>1.3.2.5.01.99.87.00.00</t>
  </si>
  <si>
    <t>1405</t>
  </si>
  <si>
    <t>Rec. Rem. de Dep. Banc. - Cont. 301.574-04 Urbanização N.S</t>
  </si>
  <si>
    <t>1.3.2.5.01.99.91.00.00</t>
  </si>
  <si>
    <t>1416</t>
  </si>
  <si>
    <t>Rec. Rem. de Dep. Banc. - Alienação de Bens SMED</t>
  </si>
  <si>
    <t>1.3.2.5.01.99.92.00.00</t>
  </si>
  <si>
    <t>1415</t>
  </si>
  <si>
    <t>Rec. Rem. de Dep. Banc. -Contrato 325.020-10 - PRONAF</t>
  </si>
  <si>
    <t>1.3.2.5.01.99.93.00.00</t>
  </si>
  <si>
    <t>1376</t>
  </si>
  <si>
    <t xml:space="preserve">Rec. Rem. de Dep. Banc. -Contrato 310.558-91 - Pavimentação </t>
  </si>
  <si>
    <t>1.3.2.5.01.99.94.00.00</t>
  </si>
  <si>
    <t>1385</t>
  </si>
  <si>
    <t xml:space="preserve">Rec. Rem. de Dep. Banc. -Contrato 299.711-02 - Pavimentação </t>
  </si>
  <si>
    <t>1.3.2.5.01.99.96.00.00</t>
  </si>
  <si>
    <t>1420</t>
  </si>
  <si>
    <t>Rec. Rem. de Dep. Banc. -Pró-Infância - Creche</t>
  </si>
  <si>
    <t>1.3.2.5.01.99.99.00.00</t>
  </si>
  <si>
    <t>Rec. Rem. Dep. Banc - Outros</t>
  </si>
  <si>
    <t>1.3.2.5.01.99.99.01.00</t>
  </si>
  <si>
    <t>1243</t>
  </si>
  <si>
    <t>Rec. Rem. de Dep. Banc. -Banco Mundial</t>
  </si>
  <si>
    <t>1.3.2.5.01.99.99.50.00</t>
  </si>
  <si>
    <t>1388</t>
  </si>
  <si>
    <t>Rec. Rem. de Dep. Banc. - Pronasci Conv. 74469</t>
  </si>
  <si>
    <t>1.3.2.5.01.99.99.51.00</t>
  </si>
  <si>
    <t>1426</t>
  </si>
  <si>
    <t>Rec. Rem. de Dep. Banc. - Contrato 363.505-68 Construção</t>
  </si>
  <si>
    <t>1.3.2.5.01.99.99.53.00</t>
  </si>
  <si>
    <t>1428</t>
  </si>
  <si>
    <t>Rec. Rem. de Dep. Banc. - Conv.2447/2011 Padarias Comunitárias</t>
  </si>
  <si>
    <t>1.3.2.5.01.99.99.54.00</t>
  </si>
  <si>
    <t>1387</t>
  </si>
  <si>
    <t>Rec. Rem. de Dep. Banc. - Contr.307.215-87 Cidade Digital</t>
  </si>
  <si>
    <t>1.3.2.5.01.99.99.56.00</t>
  </si>
  <si>
    <t>1406</t>
  </si>
  <si>
    <t>Rec. Rem. de Dep. Banc. - 3ª Etapa Centro de Eventos</t>
  </si>
  <si>
    <t>1.3.2.5.01.99.99.57.00</t>
  </si>
  <si>
    <t>1424</t>
  </si>
  <si>
    <t>Rec. Rem. de Dep. Banc. - Contr. 347.288-01 Programa Esporte e Lazer</t>
  </si>
  <si>
    <t>1.3.2.5.01.99.99.58.00</t>
  </si>
  <si>
    <t>1430</t>
  </si>
  <si>
    <t>Rec. Rem. de Dep. Banc. - Contr. 367.368-95 Equipamentos Banco de Alimentos</t>
  </si>
  <si>
    <t>1.3.2.5.01.99.99.59.00</t>
  </si>
  <si>
    <t>1316</t>
  </si>
  <si>
    <t>Rec. Rem. de Dep. Banc. - Educação Fiscal</t>
  </si>
  <si>
    <t>1.3.2.5.01.99.99.60.00</t>
  </si>
  <si>
    <t>1431</t>
  </si>
  <si>
    <t>Rec. Rem. de Dep. Banc. - CEF 375.231-18</t>
  </si>
  <si>
    <t>1.3.2.5.01.99.99.61.00</t>
  </si>
  <si>
    <t>1419</t>
  </si>
  <si>
    <t>Rec. Rem. de Dep. Banc. - CEF 315.253-23 - Pav. Sinalização</t>
  </si>
  <si>
    <t>1.3.2.5.01.99.99.62.00</t>
  </si>
  <si>
    <t>1441</t>
  </si>
  <si>
    <t>Rec. Rem. de Dep. Banc. - CEF 373.425-06</t>
  </si>
  <si>
    <t>1.3.2.5.01.99.99.63.00</t>
  </si>
  <si>
    <t>1435</t>
  </si>
  <si>
    <t>Rec. Rem. de Dep. Banc. - CEF 366.454-21 - Pav. Rua Cidade de Ouro Preto</t>
  </si>
  <si>
    <t>1.3.2.5.01.99.99.64.00</t>
  </si>
  <si>
    <t>1438</t>
  </si>
  <si>
    <t>Rec. Rem. de Dep. Banc. - CEF 368.948-22 - Pav. Rua Alfredo B. T.</t>
  </si>
  <si>
    <t>1.3.2.5.01.99.99.65.00</t>
  </si>
  <si>
    <t>1440</t>
  </si>
  <si>
    <t>Rec. Rem. de Dep. Banc. - CEF 373.371-63 - Infraestrutura Urbana</t>
  </si>
  <si>
    <t>1.3.2.5.01.99.99.66.00</t>
  </si>
  <si>
    <t>1439</t>
  </si>
  <si>
    <t>Rec. Rem. de Dep. Banc. - CEF 372.575-03 - Revitalização Praça Monsenhor</t>
  </si>
  <si>
    <t>1.3.2.5.01.99.99.67.00</t>
  </si>
  <si>
    <t>1442</t>
  </si>
  <si>
    <t>Rec. Rem. de Dep. Banc. - CEF 374.729-91 - Asfaltamento Rua Luiz Tombesi</t>
  </si>
  <si>
    <t>1.3.2.5.01.99.99.68.00</t>
  </si>
  <si>
    <t>1463</t>
  </si>
  <si>
    <t>Rec. Rem. de Dep. Banc. - Projeto Concha Acústica</t>
  </si>
  <si>
    <t>1.3.2.5.01.99.99.69.00</t>
  </si>
  <si>
    <t>Rec. Rem. de Dep. Banc. - Fundo Municipal do Idoso</t>
  </si>
  <si>
    <t>1.3.2.5.01.99.99.70.00</t>
  </si>
  <si>
    <t>1452</t>
  </si>
  <si>
    <t xml:space="preserve">Rec. Rem. de Dep. Banc. - Contrato 389424-37 - Aquisição de Patrulha Agrícola </t>
  </si>
  <si>
    <t>1.3.2.5.01.99.99.71.00</t>
  </si>
  <si>
    <t>1447</t>
  </si>
  <si>
    <t>Rec. Rem. de Dep. Banc. - Contrato 386786-57 - Revitalização Parque Itaimbé</t>
  </si>
  <si>
    <t>1.3.2.5.01.99.99.72.00</t>
  </si>
  <si>
    <t>1475</t>
  </si>
  <si>
    <t>Rec. Rem. de Dep. Banc. - FE - Passe Livre Estudantil</t>
  </si>
  <si>
    <t>1.3.2.5.01.99.99.73.00</t>
  </si>
  <si>
    <t>1470</t>
  </si>
  <si>
    <t>Rec. Rem. de Dep. Banc. - Contrato 387.527-35 - Revitalização</t>
  </si>
  <si>
    <t>1.3.2.5.01.99.99.74.00</t>
  </si>
  <si>
    <t>1478</t>
  </si>
  <si>
    <t>Rec. Rem. de Dep. Banc. - Contrato CEF Pátios Rurais</t>
  </si>
  <si>
    <t>1.3.2.5.01.99.99.75.00</t>
  </si>
  <si>
    <t>1477</t>
  </si>
  <si>
    <t>Rec. Rem. de Dep. Banc. - Pro Leite</t>
  </si>
  <si>
    <t>1.3.2.5.01.99.99.76.00</t>
  </si>
  <si>
    <t>1457</t>
  </si>
  <si>
    <t>Rec. Rem. de Dep. Banc. - Contrato 401.057-62 - Ações de Infra</t>
  </si>
  <si>
    <t>1.3.2.5.01.99.99.77.00</t>
  </si>
  <si>
    <t>1454</t>
  </si>
  <si>
    <t>Rec. Rem. de Dep. Banc. - Contrato 390.473-58 - Ações de Infra</t>
  </si>
  <si>
    <t>1.3.2.5.02.00.00.00.00</t>
  </si>
  <si>
    <t>Remuneração de Depórsitos de Recursos Não Vinculados</t>
  </si>
  <si>
    <t>1.3.2.5.02.99.00.00.00</t>
  </si>
  <si>
    <t>Receita de Remuneração de Outros Depósitos de Recursos Não Vinculados</t>
  </si>
  <si>
    <t>1.3.2.5.02.99.01.00.00</t>
  </si>
  <si>
    <t>Rec. Rem. Dep. Rec. Não Vinculado - Executivo</t>
  </si>
  <si>
    <t>1.3.2.5.02.99.02.00.00</t>
  </si>
  <si>
    <t>Rec. Rem. Dep. Rec. Não Vinculado - EC</t>
  </si>
  <si>
    <t>1.3.2.8.00.00.00.00.00</t>
  </si>
  <si>
    <t>Remuneração dos Investim.do Regime Próprio de Previd.do Servidor</t>
  </si>
  <si>
    <t>1.3.2.8.10.00.00.00.00</t>
  </si>
  <si>
    <t>Remun.dos Investim.do Regime Próprio de Previd.do Servidor Renda Fixa</t>
  </si>
  <si>
    <t>1.3.2.8.10.00.01.00.00</t>
  </si>
  <si>
    <t>Remuneração em Investimentos de Renda Fixa</t>
  </si>
  <si>
    <t>1.3.2.8.10.00.02.00.00</t>
  </si>
  <si>
    <t>Remuneração em Investimentos de Renda Fixa - Taxa Administração</t>
  </si>
  <si>
    <t>1.3.2.8.10.00.03.00.00</t>
  </si>
  <si>
    <t>Remuneração em Investimentos de Renda Fixa – Centralização da Folha Pgto</t>
  </si>
  <si>
    <t>1.3.2.8.10.00.04.00.00</t>
  </si>
  <si>
    <t>Remuneração em Investimentos de Renda Fixa - Taxa Administração - Fdo de Saúde</t>
  </si>
  <si>
    <t>1.3.2.8.20.00.00.00.00</t>
  </si>
  <si>
    <t>Remuneração dos Investimentos em Renda Variável</t>
  </si>
  <si>
    <t>1.3.2.8.20.00.01.00.00</t>
  </si>
  <si>
    <t>1.3.3.0.00.00.00.00.00</t>
  </si>
  <si>
    <t>Receita de Concessões e Permissões</t>
  </si>
  <si>
    <t>1.3.3.1.00.00.00.00.00</t>
  </si>
  <si>
    <t>Receita de Concessões e Permissões - Serviços</t>
  </si>
  <si>
    <t>1.3.3.1.99.00.00.00.00</t>
  </si>
  <si>
    <t>Outras Receita de Concessões e Permissões - Serviços</t>
  </si>
  <si>
    <t>1.3.3.1.99.00.01.00.00</t>
  </si>
  <si>
    <t>Receita de Concessão dos Parquímetros</t>
  </si>
  <si>
    <t>1.4.0.0.00.00.00.00.00</t>
  </si>
  <si>
    <t>Receita Agropecuária</t>
  </si>
  <si>
    <t>1.4.9.0.00.00.00.00.00</t>
  </si>
  <si>
    <t>Outras Receitas Agropecuárias</t>
  </si>
  <si>
    <t>1.4.9.0.00.00.01.00.00</t>
  </si>
  <si>
    <t>Receita Programa Troca-Troca</t>
  </si>
  <si>
    <t>1.6.0.0.00.00.00.00.00</t>
  </si>
  <si>
    <t>Receita de Serviços</t>
  </si>
  <si>
    <t>1.6.0.0.05.00.00.00.00</t>
  </si>
  <si>
    <t>Serviços de Saúde</t>
  </si>
  <si>
    <t>1.6.0.0.05.99.00.00.00</t>
  </si>
  <si>
    <t>Outros Serviços de Saúde</t>
  </si>
  <si>
    <t>1.6.0.0.05.99.01.00.00</t>
  </si>
  <si>
    <t>Serviços de Saúde - CAPS</t>
  </si>
  <si>
    <t>1.6.0.0.05.99.02.00.00</t>
  </si>
  <si>
    <t>Serviços de Saúde - SIA-SUS</t>
  </si>
  <si>
    <t>1.6.0.0.05.99.04.00.00</t>
  </si>
  <si>
    <t>Serviços de Saúde - Hosp. Municipal</t>
  </si>
  <si>
    <t>1.7.0.0.00.00.00.00.00</t>
  </si>
  <si>
    <t>TRANSFERENCIAS CORRENTES</t>
  </si>
  <si>
    <t>1.7.2.0.00.00.00.00.00</t>
  </si>
  <si>
    <t>TRANSFERENCIAS INTERGOVERNAMENTAIS</t>
  </si>
  <si>
    <t>1.7.2.1.00.00.00.00.00</t>
  </si>
  <si>
    <t>Transferências da União</t>
  </si>
  <si>
    <t>1.7.2.1.01.00.00.00.00</t>
  </si>
  <si>
    <t>Participação na Receita da União</t>
  </si>
  <si>
    <t>1.7.2.1.01.02.00.00.00</t>
  </si>
  <si>
    <t>Cota-Parte do Fundo de Participação dos Municípios - FPM</t>
  </si>
  <si>
    <t>1.7.2.1.01.02.01.00.00</t>
  </si>
  <si>
    <t>COTA-PARTE DO FPM - PROPRIO</t>
  </si>
  <si>
    <t>1.7.2.1.01.02.02.00.00</t>
  </si>
  <si>
    <t>COTA-PARTE DO FPM - MDE</t>
  </si>
  <si>
    <t>1.7.2.1.01.02.04.00.00</t>
  </si>
  <si>
    <t>COTA-PARTE DO FPM - ASPS</t>
  </si>
  <si>
    <t>1.7.2.1.01.02.06.00.00</t>
  </si>
  <si>
    <t>Cota-Parte do FPM - FUNDEB</t>
  </si>
  <si>
    <t>1.7.2.1.01.05.00.00.00</t>
  </si>
  <si>
    <t>COTA-PARTE DO IMPOSTO SOBRE A PROPR. TERRITORIAL RURAL - ITR</t>
  </si>
  <si>
    <t>1.7.2.1.01.05.01.00.00</t>
  </si>
  <si>
    <t>COTA-PARTE DO ITR - PROPRIO</t>
  </si>
  <si>
    <t>1.7.2.1.01.05.02.00.00</t>
  </si>
  <si>
    <t>COTA-PARTE DO ITR - MDE</t>
  </si>
  <si>
    <t>1.7.2.1.01.05.03.00.00</t>
  </si>
  <si>
    <t>COTA-PARTE DO ITR - ASPS</t>
  </si>
  <si>
    <t>1.7.2.1.01.05.04.00.00</t>
  </si>
  <si>
    <t>Cota-Parte do ITR – FUNDEB</t>
  </si>
  <si>
    <t>1.7.2.1.22.00.00.00.00</t>
  </si>
  <si>
    <t>TRANSFERENCIA DA COMPENSACAO FINANCEIRA
PELA EXPLORACAO DE RECURSOS NATURAIS</t>
  </si>
  <si>
    <t>1.7.2.1.22.70.00.00.00</t>
  </si>
  <si>
    <t>COTA-PARTE DO FUNDO ESPECIAL DO PETROLEO - FEP</t>
  </si>
  <si>
    <t>1.7.2.1.22.90.00.00.00</t>
  </si>
  <si>
    <t>OUTRAS TRANSF. DECORRENTES DE COMPENSAÇÃO FINANC. PELA EXPLORAÇÃO DE RECURSOS NATURAIS</t>
  </si>
  <si>
    <t>1.7.2.1.33.00.00.00.00</t>
  </si>
  <si>
    <t>TRANSFERENCIA DE RECURSOS DO SISTEMA UNICO DE SAUDE - SUS - 
REPASSE FUNDO A FUNDO</t>
  </si>
  <si>
    <t>1.7.2.1.33.01.00.00.00</t>
  </si>
  <si>
    <t>ATENÇÃO BÁSICA</t>
  </si>
  <si>
    <t>1.7.2.1.33.01.01.00.00</t>
  </si>
  <si>
    <t>PISO Da ATENÇÃO BÁSICA FIXO</t>
  </si>
  <si>
    <t>1.7.2.1.33.01.01.01.00</t>
  </si>
  <si>
    <t>PAB FIXO</t>
  </si>
  <si>
    <t>1.7.2.1.33.00.01.02.00</t>
  </si>
  <si>
    <t>Programa de Requalificação de UBS - Informatização e Telessaúde</t>
  </si>
  <si>
    <t>1.7.2.1.33.01.02.00.00</t>
  </si>
  <si>
    <t>PISO DE ATENCAO BASICA - PAB VARIAVEL</t>
  </si>
  <si>
    <t>1.7.2.1.33.01.02.01.00</t>
  </si>
  <si>
    <t xml:space="preserve">PACS - AGENTES COMUNITARIOS DA SAUDE </t>
  </si>
  <si>
    <t>1.7.2.1.33.01.02.03.00</t>
  </si>
  <si>
    <t>Programa de Melhoria do Acesso e da Qualidade - PMAQ</t>
  </si>
  <si>
    <t>1.7.2.1.33.01.02.04.00</t>
  </si>
  <si>
    <t>SAÚDE BUCAL</t>
  </si>
  <si>
    <t>1.7.2.1.33.01.02.05.00</t>
  </si>
  <si>
    <t xml:space="preserve">SAÚDE DA FAMÍLIA - PSF </t>
  </si>
  <si>
    <t>1.7.2.1.33.02.00.00.00</t>
  </si>
  <si>
    <t>MÉDIA E ALTA COMPLEXIDADE AMBULATORIAL E HOSPITALAR</t>
  </si>
  <si>
    <t>1.7.2.1.33.02.01.00.00</t>
  </si>
  <si>
    <t>LIMITE FINANCEIRO MÉDIA E ALTA COMPLEXIDADE AMBULATORIAL E HOSPITALAR-MAC</t>
  </si>
  <si>
    <t>1.7.2.1.33.02.01.01.00</t>
  </si>
  <si>
    <t>Centro de Especialidades Odontológicas</t>
  </si>
  <si>
    <t>1.7.2.1.33.02.01.02.00</t>
  </si>
  <si>
    <t>Financiamento aos Centros de Referência em Saúde do Trabalhador</t>
  </si>
  <si>
    <t>1.7.2.1.33.02.01.03.00</t>
  </si>
  <si>
    <t>Serviço de Atendimento Móvel às Urgências - SAMU</t>
  </si>
  <si>
    <t>1.7.2.1.33.02.01.04.00</t>
  </si>
  <si>
    <t>Rede Viver sem Limites - RDEF - CEO</t>
  </si>
  <si>
    <t>1.7.2.1.33.02.01.05.00</t>
  </si>
  <si>
    <t>Teto Municipal rede de  Urgência - RAU - UPA</t>
  </si>
  <si>
    <t>1.7.2.1.33.02.01.06.00</t>
  </si>
  <si>
    <t>Teto Municipal Rede Cegonha (RCEG)</t>
  </si>
  <si>
    <t>1.7.2.1.33.02.01.07.00</t>
  </si>
  <si>
    <t>Teto Municipal Rede Saúde Mental (RSME)</t>
  </si>
  <si>
    <t>1.7.2.1.33.03.00.00.00</t>
  </si>
  <si>
    <t>VIGILÂNCIA EM SAÚDE</t>
  </si>
  <si>
    <t>1.7.2.1.33.03.01.00.00</t>
  </si>
  <si>
    <t>PISO VARIÁVEL DE VIGILÂNCIA E PROMOÇÃO DA SAÚDE - PVVPS</t>
  </si>
  <si>
    <t>1.7.2.1.33.03.01.01.00</t>
  </si>
  <si>
    <t>Campanha Nacional de Seguimento do Sarampo e Rubéola</t>
  </si>
  <si>
    <t>1.7.2.1.33.03.01.02.00</t>
  </si>
  <si>
    <t>Incentivo Programa DST/AIDS</t>
  </si>
  <si>
    <t>1.7.2.1.33.03.01.03.00</t>
  </si>
  <si>
    <t>Incentivo Projetos Vigilância e Prevenção de Violência e Acidentes</t>
  </si>
  <si>
    <t>1.7.2.1.33.03.01.05.00</t>
  </si>
  <si>
    <t>Incentivo de Qualificação das Ações da Dengue</t>
  </si>
  <si>
    <t>1.7.2.1.33.03.01.06.00</t>
  </si>
  <si>
    <t>Repasse p/ Estrut. Tec. Da Vig. Em Saúde</t>
  </si>
  <si>
    <t>1.7.2.1.33.03.02.00.00</t>
  </si>
  <si>
    <t>VIGILÂNCIA E PROMOÇÃO DA SAÚDE</t>
  </si>
  <si>
    <t>1.7.2.1.33.03.02.01.00</t>
  </si>
  <si>
    <t>Piso Fixo de Vigilância e Promoção da Saúde - PFVPS</t>
  </si>
  <si>
    <t>1.7.2.1.33.03.02.02.00</t>
  </si>
  <si>
    <t>FNS - Aperfeiçoamento SUS - Parte FNS</t>
  </si>
  <si>
    <t>1.7.2.1.33.03.02.03.00</t>
  </si>
  <si>
    <t>FNS - Aperfeiçoamento SUS - Parte ANVISA</t>
  </si>
  <si>
    <t>1.7.2.1.33.03.03.00.00</t>
  </si>
  <si>
    <t>PISO FIXO DE VIGILÂNCIA SANITÁRIA</t>
  </si>
  <si>
    <t>1.7.2.1.33.03.03.01.00</t>
  </si>
  <si>
    <t>Ações Estruturantes de Vigilância Sanitária</t>
  </si>
  <si>
    <t>1.7.2.1.33.03.04.00.00</t>
  </si>
  <si>
    <t>VIGILÂNCIA EPIDEMIOLÓGICA E AMBIENTAL EM SAÚDE</t>
  </si>
  <si>
    <t>1.7.2.1.33.03.04.01.00</t>
  </si>
  <si>
    <t>Inc. Amb. Do Prog. Nac. HIV/AIDS e outros</t>
  </si>
  <si>
    <t>1.7.2.1.33.04.00.00.00</t>
  </si>
  <si>
    <t>ASSISTÊNCIA FARMACÊUTICA</t>
  </si>
  <si>
    <t>1.7.2.1.33.04.01.00.00</t>
  </si>
  <si>
    <t>FARMÁCIA POPULAR</t>
  </si>
  <si>
    <t>1.7.2.1.33.04.01.01.00</t>
  </si>
  <si>
    <t>Programa Farmácia Popular do Brasil</t>
  </si>
  <si>
    <t>1.7.2.1.33.04.02.00.00</t>
  </si>
  <si>
    <t>BÁSICO DA ASSISTÊNCIA FARMACEUTICA</t>
  </si>
  <si>
    <t>1.7.2.1.33.04.02.01.00</t>
  </si>
  <si>
    <t>Programa de Assistência Farmacêutica Básica</t>
  </si>
  <si>
    <t>1.7.2.1.33.05.00.00.00</t>
  </si>
  <si>
    <t>GESTÃO DO SUS</t>
  </si>
  <si>
    <t>1.7.2.1.33.05.02.00.00</t>
  </si>
  <si>
    <t>Prog. Nac. Reorient. Prof. Em Saúde</t>
  </si>
  <si>
    <t>1.7.2.1.33.05.03.00.00</t>
  </si>
  <si>
    <t xml:space="preserve">Incent. Reab. Psicossocial PI </t>
  </si>
  <si>
    <t>1.7.2.1.33.05.04.00.00</t>
  </si>
  <si>
    <t>Incent. Prog. Qalificação da RAPS</t>
  </si>
  <si>
    <t>1.7.2.1.34.00.00.00.00</t>
  </si>
  <si>
    <t>TRANSFERENCIAS DE RECURSOS DO FUNDO NACIONAL DE ASSISTENCIA
SOCIAL - FNAS</t>
  </si>
  <si>
    <t>1.7.2.1.34.00.06.00.00</t>
  </si>
  <si>
    <t>PROGRAMAS TEMPORÁRIOS COM RECURSOS RECEBIDOS DO FNAS</t>
  </si>
  <si>
    <t>Repasse BPC</t>
  </si>
  <si>
    <t>1.7.2.1.34.01.00.00.00</t>
  </si>
  <si>
    <t xml:space="preserve">FNAS – ALTA COMPLEXIDADE </t>
  </si>
  <si>
    <t>1.7.2.1.34.02.00.00.00</t>
  </si>
  <si>
    <t>FNAS – BÁSICO FIXO</t>
  </si>
  <si>
    <t>1.7.2.1.34.03.00.00.00</t>
  </si>
  <si>
    <t>FNAS – PISO FIXO MÉDIA COMPLEXIDADE</t>
  </si>
  <si>
    <t>1.7.2.1.34.04.00.00.00</t>
  </si>
  <si>
    <t xml:space="preserve">FNAS – TRANSIÇÃO DE MÉDIA COMPLEXIDADE </t>
  </si>
  <si>
    <t>1.7.2.1.34.10.00.00.00</t>
  </si>
  <si>
    <t>FNAS – IGDBF</t>
  </si>
  <si>
    <t>1.7.2.1.34.11.00.00.00</t>
  </si>
  <si>
    <t>FNAS - IGD SUAS</t>
  </si>
  <si>
    <t>1.7.2.1.34.12.00.00.00</t>
  </si>
  <si>
    <t>FNAS - ACESUAS Pronatec</t>
  </si>
  <si>
    <t>1.7.2.1.34.13.00.00.00</t>
  </si>
  <si>
    <t>Piso Básico Variável - SCFV</t>
  </si>
  <si>
    <t>1.7.2.1.34.14.00.00.00</t>
  </si>
  <si>
    <t>FNAS - PAC II</t>
  </si>
  <si>
    <t>1.7.2.1.34.15.00.00.00</t>
  </si>
  <si>
    <t>FNAS - Ações Prog. Errad. Trab. Inf. ACEPETI</t>
  </si>
  <si>
    <t>1.7.2.1.35.00.00.00.00</t>
  </si>
  <si>
    <t>TRANSFERENCIAS DE RECURSOS DO FUNDO NACIONAL DO 
DESENVOLVIMENTO DA EDUCACAO – FNDE</t>
  </si>
  <si>
    <t>1.7.2.1.35.01.00.00.00</t>
  </si>
  <si>
    <t>TRANSFERENCIAS DO SALARIO-EDUCACAO</t>
  </si>
  <si>
    <t>1.7.2.1.35.02.00.00.00</t>
  </si>
  <si>
    <t>TRANSF. DIRETAS DO FNDE REF. AO PROG. DINHEIRO DIRETO NA ESCOLA - PDDE</t>
  </si>
  <si>
    <t>1.7.2.1.35.03.00.00.00</t>
  </si>
  <si>
    <t>TRANSFERENCIAS DIRETAS DO FNDE REF.  PROGRAMA NACIONAL 
DE ALIMENTACAO ESCOLAR – PNAE</t>
  </si>
  <si>
    <t>1.7.2.1.35.04.00.00.00</t>
  </si>
  <si>
    <t>TRANSFERENCIAS DIRETAS  DO FNDE REF.  PROGRAMA NACIONAL 
DE APOIO AO TRANSPORTE ESCOLAR – PNATE</t>
  </si>
  <si>
    <t>1.7.2.1.35.99.00.00.00</t>
  </si>
  <si>
    <t>OUTRAS TRANSFERENCIAS DIRETAS DO FUNDO NACIONAL DO
DESENVOLVIMENTO DAEDUCACAO – FNDE</t>
  </si>
  <si>
    <t>1.7.2.1.35.99.01.00.00</t>
  </si>
  <si>
    <t>BRALF - Brasil Alfabetizado</t>
  </si>
  <si>
    <t>1.7.2.1.35.99.03.00.00</t>
  </si>
  <si>
    <t>Transf. PNAP - Programa Nacional de Alimentação Escolar - Pré Escola</t>
  </si>
  <si>
    <t>1.7.2.1.35.99.08.00.00</t>
  </si>
  <si>
    <t>FNDE - PNAE Mais Educação</t>
  </si>
  <si>
    <t>1.7.2.1.36.00.00.00.00</t>
  </si>
  <si>
    <t>TRANSFERENCIA FINANCEIRA DO ICMS – DESONERACAO - L.C. N° 87/96</t>
  </si>
  <si>
    <t>1.7.2.1.36.00.01.00.00</t>
  </si>
  <si>
    <t>TRANSFERENCIA FINANCEIRA - L.C.N° 87/96 - PROPRIO</t>
  </si>
  <si>
    <t>1.7.2.1.36.00.02.00.00</t>
  </si>
  <si>
    <t>TRANSFERENCIA FINANCEIRA - L.C.N° 87/96 - MDE</t>
  </si>
  <si>
    <t>1.7.2.1.36.00.04.00.00</t>
  </si>
  <si>
    <t>TRANSFERENCIA FINANCEIRA - L.C.N° 87/96 - ASPS</t>
  </si>
  <si>
    <t>1.7.2.1.36.00.05.00.00</t>
  </si>
  <si>
    <t>TRANSFERENCIA FINANCEIRA - L.C.N° 87/96 - FUNDEB</t>
  </si>
  <si>
    <t>1.7.2.1.99.00.00.00.00</t>
  </si>
  <si>
    <t>OUTRAS TRANSFERENCIAS DA UNIAO</t>
  </si>
  <si>
    <t>1.7.2.1.99.00.20.00.00</t>
  </si>
  <si>
    <t>Auxílio Financeiro  - Esforço Exportador (MP Nº 193/04)</t>
  </si>
  <si>
    <t>1.7.2.1.99.00.21.00.00</t>
  </si>
  <si>
    <t>DNPM</t>
  </si>
  <si>
    <t>1.7.2.1.99.00.22.00.00</t>
  </si>
  <si>
    <t>Contrato CEF patios Rurais</t>
  </si>
  <si>
    <t>1.7.2.1.99.00.50.00.00</t>
  </si>
  <si>
    <t>Auxílio Financeiro  aos Municípios</t>
  </si>
  <si>
    <t>1.7.2.2.00.00.00.00.00</t>
  </si>
  <si>
    <t>TRANSFERENCIAS DOS ESTADOS</t>
  </si>
  <si>
    <t>1.7.2.2.01.00.00.00.00</t>
  </si>
  <si>
    <t>PARTICIPACAO NA RECEITA DOS ESTADOS</t>
  </si>
  <si>
    <t>1.7.2.2.01.01.00.00.00</t>
  </si>
  <si>
    <t>COTA-PARTE DO ICMS</t>
  </si>
  <si>
    <t>1.7.2.2.01.01.01.00.00</t>
  </si>
  <si>
    <t>COTA-PARTE DO ICMS - PROPRIO</t>
  </si>
  <si>
    <t>1.7.2.2.01.01.02.00.00</t>
  </si>
  <si>
    <t>COTA-PARTE DO ICMS - MDE</t>
  </si>
  <si>
    <t>1.7.2.2.01.01.04.00.00</t>
  </si>
  <si>
    <t>COTA-PARTE DO ICMS - ASPS</t>
  </si>
  <si>
    <t>1.7.2.2.01.01.05.00.00</t>
  </si>
  <si>
    <t>COTA-PARTE DO ICMS - FUNDEB</t>
  </si>
  <si>
    <t>1.7.2.2.01.02.00.00.00</t>
  </si>
  <si>
    <t>COTA-PARTE DO IPVA</t>
  </si>
  <si>
    <t>1.7.2.2.01.02.01.00.00</t>
  </si>
  <si>
    <t>COTA-PARTE DO IPVA - PROPRIO</t>
  </si>
  <si>
    <t>1.7.2.2.01.02.02.00.00</t>
  </si>
  <si>
    <t>COTA-PARTE DO IPVA - MDE</t>
  </si>
  <si>
    <t>1.7.2.2.01.02.03.00.00</t>
  </si>
  <si>
    <t>COTA-PARTE DO IPVA - ASPS</t>
  </si>
  <si>
    <t>1.7.2.2.01.02.04.00.00</t>
  </si>
  <si>
    <t>Cota-Parte do IPVA - FUNDEB</t>
  </si>
  <si>
    <t>1.7.2.2.01.04.00.00.00</t>
  </si>
  <si>
    <t>COTA-PARTE DO IPI SOBRE EXPORTACAO</t>
  </si>
  <si>
    <t>1.7.2.2.01.04.01.00.00</t>
  </si>
  <si>
    <t>Cota-Parte do IPI / Exportação - Próprio</t>
  </si>
  <si>
    <t>1.7.2.2.01.04.02.00.00</t>
  </si>
  <si>
    <t>Cota-Parte do IPI / Exportação - MDE</t>
  </si>
  <si>
    <t>1.7.2.2.01.04.04.00.00</t>
  </si>
  <si>
    <t>Cota-Parte do IPI / Exportação - ASPS</t>
  </si>
  <si>
    <t>1.7.2.2.01.04.05.00.00</t>
  </si>
  <si>
    <t>Cota-Parte do IPI / Exportação - FUNDEB</t>
  </si>
  <si>
    <t>1.7.2.2.01.13.00.00.00</t>
  </si>
  <si>
    <t>COTA-PARTE DA CONTRIBUICAO DE INTERVENCAO NO DOMINIO ECONOMICO</t>
  </si>
  <si>
    <t>1.7.2.2.22.00.00.00.00</t>
  </si>
  <si>
    <t>TRANSFERÊNCIA DA COTA-PARTE DA COMPENSAÇÃO FINANCEIRA (25%)</t>
  </si>
  <si>
    <t>1.7.2.2.22.30.00.00.00</t>
  </si>
  <si>
    <t>Cota-parte Royalties - Compens. Financeira p/ Produção de Petróleo - Lei nº 7.990/89</t>
  </si>
  <si>
    <t>1.7.2.2.33.00.00.00.00</t>
  </si>
  <si>
    <t>TRANSFERENCIA DE RECURSOS DO ESTADO PARA PROGRAMAS DE SAUDE - REPASSE FUNDO A FUNDO</t>
  </si>
  <si>
    <t>1.7.2.2.33.01.00.00.00</t>
  </si>
  <si>
    <t>FES  - Hospitais Públicos</t>
  </si>
  <si>
    <t>1.7.2.2.33.02.00.00.00</t>
  </si>
  <si>
    <t>FES  - Salvar/Emerg/Salvar/UPAS</t>
  </si>
  <si>
    <t>1.7.2.2.33.07.00.00.00</t>
  </si>
  <si>
    <t>FES - Trabalhador</t>
  </si>
  <si>
    <t>1.7.2.2.33.11.00.00.00</t>
  </si>
  <si>
    <t>FES - Farmácia Básica</t>
  </si>
  <si>
    <t>1.7.2.2.33.12.00.00.00</t>
  </si>
  <si>
    <t>FES - Primeira Infância Melhor - PIM</t>
  </si>
  <si>
    <t>1.7.2.2.33.17.00.00.00</t>
  </si>
  <si>
    <t>FES - PSF</t>
  </si>
  <si>
    <t>1.7.2.2.33.19.00.00.00</t>
  </si>
  <si>
    <t>Diabetes Mellitus</t>
  </si>
  <si>
    <t>1.7.2.2.33.20.00.00.00</t>
  </si>
  <si>
    <t>CEO - Centro de Especialidades Odont.</t>
  </si>
  <si>
    <t>1.7.2.2.33.21.00.00.00</t>
  </si>
  <si>
    <t>LRPD - Labor. Reg. de Prótese Dentária</t>
  </si>
  <si>
    <t>1.7.2.2.33.22.00.00.00</t>
  </si>
  <si>
    <t>Incentivo Atenção Básica - PIES</t>
  </si>
  <si>
    <t>1.7.2.2.33.23.00.00.00</t>
  </si>
  <si>
    <t>Custeio UPA - FES</t>
  </si>
  <si>
    <t>1.7.2.2.33.25.00.00.00</t>
  </si>
  <si>
    <t>Custeio aos Consórcios de Saúde</t>
  </si>
  <si>
    <t>1.7.2.2.33.26.00.00.00</t>
  </si>
  <si>
    <t>PSF Indígena</t>
  </si>
  <si>
    <t>1.7.2.2.33.28.00.00.00</t>
  </si>
  <si>
    <t>FES - Dispensação de Fraldas</t>
  </si>
  <si>
    <t>1.7.2.2.33.29.00.00.00</t>
  </si>
  <si>
    <t>Rede Cegonha</t>
  </si>
  <si>
    <t>1.7.2.2.33.30.00.00.00</t>
  </si>
  <si>
    <t>Promoção e Prevenção a Saúde - AIDS</t>
  </si>
  <si>
    <t>1.7.2.2.99.00.00.00.00</t>
  </si>
  <si>
    <t>OUTRAS TRANFERENCIAS DOS ESTADOS</t>
  </si>
  <si>
    <t>1.7.2.2.99.00.03.00.00</t>
  </si>
  <si>
    <t>COTA-PARTE DA MULTA DE TRANSITO</t>
  </si>
  <si>
    <t>1.7.2.2.99.00.07.00.00</t>
  </si>
  <si>
    <t>Termo de Adesão FEAS 2013</t>
  </si>
  <si>
    <t>1.7.2.2.99.00.08.00.00</t>
  </si>
  <si>
    <t>Repasse Passe Livre Estudantil</t>
  </si>
  <si>
    <t>1.7.2.4.00.00.00.00.00</t>
  </si>
  <si>
    <t>TRANSFERENCIAS MULTIGOVERNAMENTAIS</t>
  </si>
  <si>
    <t>1.7.2.4.01.00.00.00.00</t>
  </si>
  <si>
    <t>TRANSFERENCIAS DE RECURSOS DO FUNDEB</t>
  </si>
  <si>
    <t>1.7.6.0.00.00.00.00.00</t>
  </si>
  <si>
    <t>TRANSFERENCIAS DE CONVENIOS</t>
  </si>
  <si>
    <t>1.7.6.1.00.00.00.00.00</t>
  </si>
  <si>
    <t>TRANSF. DE CONVENIOS DA UNIAO E DE SUAS ENTIDADES</t>
  </si>
  <si>
    <t>1.7.6.1.01.00.00.00.00</t>
  </si>
  <si>
    <t>TRANSF.DE CONVENIOS DA UNIAO P/ O SISTEMA UNICO DE SAUDE - SUS</t>
  </si>
  <si>
    <t>1.7.6.1.01.00.99.00.00</t>
  </si>
  <si>
    <t>OUTROS CONVENIOS COM A UNIAO - SAUDE</t>
  </si>
  <si>
    <t>1.7.6.1.01.00.99.01.00</t>
  </si>
  <si>
    <t>DST/AIDS</t>
  </si>
  <si>
    <t>1.7.6.1.01.00.99.02.00</t>
  </si>
  <si>
    <t>Construção e Ampliação de Unidade de Saúde</t>
  </si>
  <si>
    <t>1.7.6.1.02.00.00.00.00</t>
  </si>
  <si>
    <t>TRANSFERENCIAS DE CONVENIOS DA UNIAO DESTINADOS À PROGRAMAS DE  EDUCACAO</t>
  </si>
  <si>
    <t>1.7.6.1.02.00.01.00.00</t>
  </si>
  <si>
    <t>PROGRAMA ATENDIMENTO A CRIANÇA - PNAC</t>
  </si>
  <si>
    <t>1.7.6.1.02.00.03.00.00</t>
  </si>
  <si>
    <t>Compra de Vagas - Programa Brasil Carinhoso</t>
  </si>
  <si>
    <t>1.7.6.1.03.00.00.00.00</t>
  </si>
  <si>
    <t>TRANSF. DE CONVENIOS DA UNIAO DESTINADAS À PROG. DE ASSISTÊNCIA SOCIAL</t>
  </si>
  <si>
    <t>1.7.6.1.03.00.01.00.00</t>
  </si>
  <si>
    <t>Transf. Assist. Social – IGDBF</t>
  </si>
  <si>
    <t>1.7.6.1.99.00.00.00.00</t>
  </si>
  <si>
    <t>OUTRAS TRANSFERENCIAS DE CONVENIOS DA UNIAO</t>
  </si>
  <si>
    <t>1.7.6.1.99.00.01.00.00</t>
  </si>
  <si>
    <t>1212</t>
  </si>
  <si>
    <t>Projeto Compra Direta Alimentos Agricultura Familiar</t>
  </si>
  <si>
    <t>1.7.6.1.99.00.20.00.00</t>
  </si>
  <si>
    <t>1402</t>
  </si>
  <si>
    <t>Convênio 732059/2010 - Ministério do Turismo</t>
  </si>
  <si>
    <t>1.7.6.1.99.00.23.00.00</t>
  </si>
  <si>
    <t>1427</t>
  </si>
  <si>
    <t>Conv. 764750 - Santa Maria Cinema</t>
  </si>
  <si>
    <t>1.7.6.1.99.00.24.00.00</t>
  </si>
  <si>
    <t>1444</t>
  </si>
  <si>
    <t>Convênio TEM nº 06/2012 - Feira Economia</t>
  </si>
  <si>
    <t>1.7.6.1.99.00.25.00.00</t>
  </si>
  <si>
    <t>1476</t>
  </si>
  <si>
    <t>Conv. Trab. Social Prog. Minha Casa Minha Vida</t>
  </si>
  <si>
    <t>1.7.6.2.00.00.00.00.00</t>
  </si>
  <si>
    <t>TRANSFERENCIAS DE CONVENIOS DOS ESTADOS, DO DISTRITO 
FEDERAL E DE SUAS ENTIDADES</t>
  </si>
  <si>
    <t>1.7.6.2.01.00.00.00.00</t>
  </si>
  <si>
    <t>TRANSFERENCIAS DE CONVENIOS DOS ESTADOS PARA O SISTEMA ÚNICO DE SAUDE - SUS</t>
  </si>
  <si>
    <t>1.7.6.2.01.00.05.00.00</t>
  </si>
  <si>
    <t>4297</t>
  </si>
  <si>
    <t>CUSTEIO</t>
  </si>
  <si>
    <t>1.7.6.2.02.00.00.00.00</t>
  </si>
  <si>
    <t>TRANSFERENCIAS DE CONVENIOS DOS ESTADOS DESTINADOS À 
PROGRAMAS  DE EDUCACAO</t>
  </si>
  <si>
    <t>1.7.6.2.02.00.01.00.00</t>
  </si>
  <si>
    <t>TRANSFERENCIAS DE CONVENIO PARA O TRANSPORTE ESCOLAR</t>
  </si>
  <si>
    <t>1.7.6.2.99.00.00.00.00</t>
  </si>
  <si>
    <t xml:space="preserve">OUTRAS TRANSFERÊNCIAS DE CONVÊNIOS DOS ESTADOS </t>
  </si>
  <si>
    <t>1.7.6.2.99.00.18.00.00</t>
  </si>
  <si>
    <t>1393</t>
  </si>
  <si>
    <t>Convênio 1871/2009 - Emancipar</t>
  </si>
  <si>
    <t>1.7.6.2.99.00.20.00.00</t>
  </si>
  <si>
    <t>1425</t>
  </si>
  <si>
    <t>Convênio - Combate a Estiagem</t>
  </si>
  <si>
    <t>1.7.6.2.99.00.21.00.00</t>
  </si>
  <si>
    <t>Convênio 2447/2011 - Padarias Comunitárias</t>
  </si>
  <si>
    <t>1.7.6.2.99.00.22.00.00</t>
  </si>
  <si>
    <t>Projeto Concha Acústica Parque Itaimbé</t>
  </si>
  <si>
    <t>1.7.6.2.99.00.23.00.00</t>
  </si>
  <si>
    <t>FMAS - Convênio 3640/2013</t>
  </si>
  <si>
    <t>1.7.6.2.99.00.24.00.00</t>
  </si>
  <si>
    <t>Programa Pro-Leite</t>
  </si>
  <si>
    <t>1.7.6.3.00.00.00.00.00</t>
  </si>
  <si>
    <t>TRANSFERÊNCIA DE CONVÊNIOS DOS MUNICIPIOS E DE SUAS ENTIDADES</t>
  </si>
  <si>
    <t>1.7.6.3.99.00.00.00.00</t>
  </si>
  <si>
    <t>OUTRAS TRANSFERÊNCIAS DE CONVÊNIOS DOS MUNICIPIOS</t>
  </si>
  <si>
    <t>1.9.0.0.00.00.00.00.00</t>
  </si>
  <si>
    <t>OUTRAS RECEITAS CORRENTES</t>
  </si>
  <si>
    <t>1.9.1.0.00.00.00.00.00</t>
  </si>
  <si>
    <t>MULTAS E JUROS DE MORA</t>
  </si>
  <si>
    <t>1.9.1.1.00.00.00.00.00</t>
  </si>
  <si>
    <t>MULTAS E JUROS DE MORA DOS TRIBUTOS</t>
  </si>
  <si>
    <t>1.9.1.1.38.00.00.00.00</t>
  </si>
  <si>
    <t>MULTAS E JUROS DE MORA DO IMPOSTO SOBRE A PROPRIEDADE PREDIAL E TERRITORIAL URBANA - IPTU</t>
  </si>
  <si>
    <t>1.9.1.1.38.00.01.00.00</t>
  </si>
  <si>
    <t>MULTAS E JUROS DE MORA DO IPTU - PROPRIO</t>
  </si>
  <si>
    <t>1.9.1.1.38.00.02.00.00</t>
  </si>
  <si>
    <t>MULTAS E JUROS DE MORA DO IPTU - MDE</t>
  </si>
  <si>
    <t>1.9.1.1.38.00.03.00.00</t>
  </si>
  <si>
    <t>MULTAS E JUROS DE MORA DO IPTU - ASPS</t>
  </si>
  <si>
    <t>1.9.1.1.40.00.00.00.00</t>
  </si>
  <si>
    <t>MULTAS E JUROS DE MORA DO IMPOSTO SOBRE SERVICOS DE QUALQUER NATUREZA – ISS</t>
  </si>
  <si>
    <t>1.9.1.1.40.00.01.00.00</t>
  </si>
  <si>
    <t>MULTAS E JUROS DE MORA DO ISS - PROPRIO</t>
  </si>
  <si>
    <t>1.9.1.1.40.00.02.00.00</t>
  </si>
  <si>
    <t>MULTAS E JUROS DE MORA DO ISS - MDE</t>
  </si>
  <si>
    <t>1.9.1.1.40.00.03.00.00</t>
  </si>
  <si>
    <t>MULTAS E JUROS DE MORA DO ISS - ASPS</t>
  </si>
  <si>
    <t>1.9.1.1.99.00.00.00.00</t>
  </si>
  <si>
    <t>MULTAS E JUROS DE MORA  DE OUTROS TRIBUTOS</t>
  </si>
  <si>
    <t>1.9.1.1.99.01.00.00.00</t>
  </si>
  <si>
    <t>1.9.1.1.99.01.01.00.00</t>
  </si>
  <si>
    <t>Multas e Juros de Mora das Taxas</t>
  </si>
  <si>
    <t>1.9.1.1.99.01.02.00.00</t>
  </si>
  <si>
    <t>Multa e Juros de Mora Código de Posturas</t>
  </si>
  <si>
    <t>1.9.1.1.99.01.03.00.00</t>
  </si>
  <si>
    <t>Multa e Juros de Mora do Poder de Polícia</t>
  </si>
  <si>
    <t>1.9.1.1.99.01.04.00.00</t>
  </si>
  <si>
    <t>Multa e Juros de Mora Produção e Circulação</t>
  </si>
  <si>
    <t>1.9.1.1.99.01.05.00.00</t>
  </si>
  <si>
    <t>Multa e Juros de Mora do Patrimônio</t>
  </si>
  <si>
    <t>1.9.1.1.99.01.07.00.00</t>
  </si>
  <si>
    <t>Multa e Juros de Mora do PROCON</t>
  </si>
  <si>
    <t>1.9.1.1.99.01.08.00.00</t>
  </si>
  <si>
    <t>Multa e Juros de Mora do Licenciamento Ambiental</t>
  </si>
  <si>
    <t>1.9.1.2.00.00.00.00.00</t>
  </si>
  <si>
    <t>MULTAS E JUROS DE MORA DAS CONTRIBUIÇÕES</t>
  </si>
  <si>
    <t>1.9.1.2.29.00.00.00.00</t>
  </si>
  <si>
    <t>MULTAS E JUROS DE MORA DAS CONTRIBUIÇÕES PARA O RPPS</t>
  </si>
  <si>
    <t>1.9.1.2.29.01.00.00.00</t>
  </si>
  <si>
    <t>MULTAS E JUROS DE MORA DA CONTRIBUIÇÃO PATRONAL</t>
  </si>
  <si>
    <t>1.9.1.2.29.01.01.00.00</t>
  </si>
  <si>
    <t>Multas e Juros de Mora da Contribuição Patronal - Executivo</t>
  </si>
  <si>
    <t>1.9.1.2.99.00.00.00.00</t>
  </si>
  <si>
    <t>MULTAS E JUROS DE MORA DE OUTRAS CONTRIBUIÇÕES</t>
  </si>
  <si>
    <t>1.9.1.2.99.01.00.00.00</t>
  </si>
  <si>
    <t>MULTAS E JUROS DE MORA DE OUTRAS CONTRIBUIÇÕES - PRINCIPAL</t>
  </si>
  <si>
    <t>1.9.1.2.99.01.11.00.00</t>
  </si>
  <si>
    <t>Multas e Juros de Mora da Contribuição para Iluminação Pública</t>
  </si>
  <si>
    <t>1.9.1.3.00.00.00.00.00</t>
  </si>
  <si>
    <t>MULTAS E JUROS DE MORA DA DIVIDA ATIVA DOS TRIBUTOS</t>
  </si>
  <si>
    <t>1.9.1.3.11.00.00.00.00</t>
  </si>
  <si>
    <t>MULTAS E JUROS DE MORA DA DIVIDA ATIVA DO IMPOSTO SOBRE A PROPRIEDADE PREDIAL E TERRITORIAL URBANA - IPTU</t>
  </si>
  <si>
    <t>1.9.1.3.11.00.01.00.00</t>
  </si>
  <si>
    <t>MULTAS E JUROS DE MORA DA DIVIDA ATIVA DO IPTU - PROPRIO</t>
  </si>
  <si>
    <t>1.9.1.3.11.00.02.00.00</t>
  </si>
  <si>
    <t>MULTAS E JUROS DE MORA DA DIVIDA ATIVA DO IPTU - MDE</t>
  </si>
  <si>
    <t>1.9.1.3.11.00.03.00.00</t>
  </si>
  <si>
    <t>MULTAS E JUROS DE MORA DA DIVIDA ATIVA DO IPTU - ASPS</t>
  </si>
  <si>
    <t>1.9.1.3.13.00.00.00.00</t>
  </si>
  <si>
    <t>MULTAS E JUROS DE MORA DA DIVIDA ATIVA DO IMPOSTO SOBRE SERV
QUALQUER NATUREZA - ISS</t>
  </si>
  <si>
    <t>1.9.1.3.13.00.01.00.00</t>
  </si>
  <si>
    <t>MULTAS E JUROS DE MORA DA DIVIDA ATIVA DO ISS - PROPRIO</t>
  </si>
  <si>
    <t>1.9.1.3.13.00.02.00.00</t>
  </si>
  <si>
    <t>MULTAS E JUROS DE MORA DA DIVIDA ATIVA DO ISS - MDE</t>
  </si>
  <si>
    <t>1.9.1.3.13.00.03.00.00</t>
  </si>
  <si>
    <t>MULTAS E JUROS DE MORA DA DIVIDA ATIVA DO ISS - ASPS</t>
  </si>
  <si>
    <t>1.9.1.3.99.00.00.00.00</t>
  </si>
  <si>
    <t>MULTAS E JUROS DE MORA DA DIVIDA ATIVA DE OUTROS TRIBUTOS</t>
  </si>
  <si>
    <t>1.9.1.3.99.00.01.00.00</t>
  </si>
  <si>
    <t>MULTAS E JUROS DE MORA DA DIVIDA ATIVA DAS TAXAS</t>
  </si>
  <si>
    <t>1.9.1.3.99.00.03.00.00</t>
  </si>
  <si>
    <t>Multa e Juro de Dívida Ativa da Inspeção Sanitária</t>
  </si>
  <si>
    <t>1.9.1.4.00.00.00.00.00</t>
  </si>
  <si>
    <t>MULTAS E JUROS DE MORA DA DÍVIDA ATIVA DAS CONTRIBUIÇÕES</t>
  </si>
  <si>
    <t>1.9.1.4.99.00.00.00.00</t>
  </si>
  <si>
    <t>MULTAS E JUROS DE MORA DA DÍVIDA ATIVA DE OUTRAS CONTRIBUIÇÕES</t>
  </si>
  <si>
    <t>1.9.1.4.99.01.00.00.00</t>
  </si>
  <si>
    <t>MULTAS E JUROS DE MORA DA DÍVIDA ATIVA DE OUTRAS CONTRIBUIÇÕES - PRINCIPAL</t>
  </si>
  <si>
    <t>1.9.1.4.99.01.09.00.00</t>
  </si>
  <si>
    <t>Multas e Juros da Dívida Ativa da Contribuição para Iluminação Pública</t>
  </si>
  <si>
    <t>1.9.1.5.00.00.00.00.00</t>
  </si>
  <si>
    <t>MULTAS E JUROS DE MORA DA DÍVIDA ATIVA DE OUTRAS RECEITAS</t>
  </si>
  <si>
    <t>1.9.1.5.99.00.00.00.00</t>
  </si>
  <si>
    <t>OUTRAS MULTAS E JUROS DE MORA DA DÍVIDA ATIVA DE OUTRAS RECEITAS</t>
  </si>
  <si>
    <t>1.9.1.5.99.01.00.00.00</t>
  </si>
  <si>
    <t>OUTRAS MULTAS E JUROS DE MORA DA DÍVIDA ATIVA DE OUTRAS RECEITAS-PRINCIPAL</t>
  </si>
  <si>
    <t>1.9.1.5.99.01.03.00.00</t>
  </si>
  <si>
    <t>Multas e Juros de Mora da Dívida Ativa dos Autos de Infração</t>
  </si>
  <si>
    <t>1.9.1.5.99.01.04.00.00</t>
  </si>
  <si>
    <t>Multas e Juros de Mora da Dívida Ativa dos Autos de Infração - PROCON</t>
  </si>
  <si>
    <t>1.9.1.8.00.00.00.00.00</t>
  </si>
  <si>
    <t>MULTAS E JUROS DE MORA DE OUTRAS</t>
  </si>
  <si>
    <t>1.9.1.8.01.00.00.00.00</t>
  </si>
  <si>
    <t>MULTAS E JUROS DE MORA DE ALUGUEL</t>
  </si>
  <si>
    <t>1.9.1.9.00.00.00.00.00</t>
  </si>
  <si>
    <t>MULTAS DE OUTRAS ORIGENS</t>
  </si>
  <si>
    <t>1.9.1.9.10.00.00.00.00</t>
  </si>
  <si>
    <t>MULTAS PREVISTAS NA LEGISLAÇÃO SANITÁRIA</t>
  </si>
  <si>
    <t>1.9.1.9.12.00.00.00.00</t>
  </si>
  <si>
    <t>MULTAS PREVISTAS NA LEGISLAÇÃO DE REGISTRO DO COMÉRCIO</t>
  </si>
  <si>
    <t>1.9.1.9.15.00.00.00.00</t>
  </si>
  <si>
    <t>MULTAS PREVISTAS NA LEGISLACAO DE TRANSITO</t>
  </si>
  <si>
    <t>1.9.1.9.27.00.00.00.00</t>
  </si>
  <si>
    <t>MULTAS E JUROS PREVISTOS EM CONTRATO</t>
  </si>
  <si>
    <t>1.9.1.9.27.00.01.00.00</t>
  </si>
  <si>
    <t>MULTAS E JUROS - FRDR</t>
  </si>
  <si>
    <t>1.9.1.9.27.00.02.00.00</t>
  </si>
  <si>
    <t>MULTAS CONTRATUAIS</t>
  </si>
  <si>
    <t>1.9.1.9.27.00.05.00.00</t>
  </si>
  <si>
    <t>MULTA CONTRATUAL MANUTENÇÃO DA ILUMINAÇÃO PÚBLICA - FUNCIP</t>
  </si>
  <si>
    <t>1.9.1.9.35.00.00.00.00</t>
  </si>
  <si>
    <t>MULTAS POR DANOS AO MEIO AMBIENTE</t>
  </si>
  <si>
    <t>1.9.1.9.50.00.00.00.00</t>
  </si>
  <si>
    <t>MULTAS POR AUTO DE INFRAÇÃO</t>
  </si>
  <si>
    <t>1.9.1.9.50.00.01.00.00</t>
  </si>
  <si>
    <t>Multas por Auto de Infração - IPTU</t>
  </si>
  <si>
    <t>1.9.1.9.50.00.02.00.00</t>
  </si>
  <si>
    <t>Multas por Auto de Infração - ITBI</t>
  </si>
  <si>
    <t>1.9.1.9.50.00.03.00.00</t>
  </si>
  <si>
    <t>Multas por Auto de Infração - Alvará</t>
  </si>
  <si>
    <t>1.9.1.9.50.00.04.00.00</t>
  </si>
  <si>
    <t>Multas por Auto de Infração - ISS</t>
  </si>
  <si>
    <t>1.9.1.9.50.00.05.00.00</t>
  </si>
  <si>
    <t>Multas por Auto de Infração - Transporte</t>
  </si>
  <si>
    <t>1.9.1.9.50.00.06.00.00</t>
  </si>
  <si>
    <t>Multas por Auto de Infração - Postura</t>
  </si>
  <si>
    <t>1.9.1.9.50.00.07.00.00</t>
  </si>
  <si>
    <t>Multas por Auto de Infração - Elevadores</t>
  </si>
  <si>
    <t>1.9.1.9.50.00.08.00.00</t>
  </si>
  <si>
    <t>Multas por Auto de Infração - Patrimônio/Obras</t>
  </si>
  <si>
    <t>1.9.1.9.99.00.00.00.00</t>
  </si>
  <si>
    <t>OUTRAS MULTAS</t>
  </si>
  <si>
    <t>1.9.2.0.00.00.00.00.00</t>
  </si>
  <si>
    <t>INDENIZACOES E RESTITUICOES</t>
  </si>
  <si>
    <t>1.9.2.1.00.00.00.00.00</t>
  </si>
  <si>
    <t>INDENIZAÇÕES</t>
  </si>
  <si>
    <t>1.9.2.2.99.00.00.00.00</t>
  </si>
  <si>
    <t>Outras Indenizações</t>
  </si>
  <si>
    <t>1.9.2.1.99.00.04.00.00</t>
  </si>
  <si>
    <t>Indeniz. por Dano - Recurso FMS</t>
  </si>
  <si>
    <t>1.9.2.1.99.00.05.00.00</t>
  </si>
  <si>
    <t>Indeniz. por Dano - Recurso Educação</t>
  </si>
  <si>
    <t>1.9.2.1.99.03.00.00.00</t>
  </si>
  <si>
    <t>1.9.2.2.00.00.00.00.00</t>
  </si>
  <si>
    <t>RESTITUIÇÕES</t>
  </si>
  <si>
    <t>1.9.2.2.10.00.00.00.00</t>
  </si>
  <si>
    <t>Compensações Financeiras entre o RGPS e o RPPS</t>
  </si>
  <si>
    <t>1.9.2.2.10.01.00.00.00</t>
  </si>
  <si>
    <t>OUTRAS RESTITUIÇÕES</t>
  </si>
  <si>
    <t>1.9.2.2.99.00.01.00.00</t>
  </si>
  <si>
    <t>RESTITUIÇÕES DETERMINADAS PELO TCE</t>
  </si>
  <si>
    <t>1.9.2.2.99.00.02.00.00</t>
  </si>
  <si>
    <t>PROGRAMA TROCA-TROCA</t>
  </si>
  <si>
    <t>1.9.2.2.99.00.07.00.00</t>
  </si>
  <si>
    <t>1.9.2.2.99.00.09.00.00</t>
  </si>
  <si>
    <t>RESTITUICAO PELO PAGAMENTO INDEVIDO</t>
  </si>
  <si>
    <t>1.9.2.2.99.00.09.01.00</t>
  </si>
  <si>
    <t>Restituição ao RPPS -  Previdência</t>
  </si>
  <si>
    <t>1.9.2.2.99.00.09.02.00</t>
  </si>
  <si>
    <t>Restituição ao RPPS -  Saúde</t>
  </si>
  <si>
    <t>1.9.2.2.99.00.10.00.00</t>
  </si>
  <si>
    <t>1.9.2.2.99.00.12.00.00</t>
  </si>
  <si>
    <t>OUTRAS RESTITUIÇÕES - FMDCA Doações</t>
  </si>
  <si>
    <t>1.9.2.2.99.00.14.00.00</t>
  </si>
  <si>
    <t>Outras Restituições - PNAC</t>
  </si>
  <si>
    <t>1.9.2.2.99.00.15.00.00</t>
  </si>
  <si>
    <t>Outras Restituições - PNAP</t>
  </si>
  <si>
    <t>1.9.2.2.99.00.16.00.00</t>
  </si>
  <si>
    <t>Outras Restituições - PNAE</t>
  </si>
  <si>
    <t>1.9.2.2.99.00.17.00.00</t>
  </si>
  <si>
    <t>Outras Restituições - PNAE Mais Educação</t>
  </si>
  <si>
    <t>1.9.2.2.99.00.18.00.00</t>
  </si>
  <si>
    <t>Outras Restituições - Educ. em Saúde</t>
  </si>
  <si>
    <t>1.9.2.2.99.00.19.00.00</t>
  </si>
  <si>
    <t>Outras Restituições - PABA</t>
  </si>
  <si>
    <t>1.9.2.2.99.00.20.00.00</t>
  </si>
  <si>
    <t>Outras Restituições - PJOV Piso Básico</t>
  </si>
  <si>
    <t>1.9.2.2.99.00.22.00.00</t>
  </si>
  <si>
    <t>Outras Restituições - Rec. Saúde Municipal</t>
  </si>
  <si>
    <t>1.9.2.2.99.00.24.00.00</t>
  </si>
  <si>
    <t>Outras Restituições - Salário Educação</t>
  </si>
  <si>
    <t>1.9.2.2.99.00.26.00.00</t>
  </si>
  <si>
    <t>Outras Restituições - CAPS</t>
  </si>
  <si>
    <t>1.9.3.0.00.00.00.00.00</t>
  </si>
  <si>
    <t>RECEITA DA DIVIDA ATIVA</t>
  </si>
  <si>
    <t>1.9.3.1.00.00.00.00.00</t>
  </si>
  <si>
    <t>RECEITA DA DIVIDA ATIVA TRIBUTARIA</t>
  </si>
  <si>
    <t>1.9.3.1.11.00.00.00.00</t>
  </si>
  <si>
    <t>RECEITA  DIVIDA ATIVA  IMP. SOBRE  PROPR. PREDIAL E TERRIT. URBANA</t>
  </si>
  <si>
    <t>1.9.3.1.11.00.01.00.00</t>
  </si>
  <si>
    <t>RECEITA DA DIVIDA ATIVA DO IPTU - PROPRIO</t>
  </si>
  <si>
    <t>1.9.3.1.11.00.02.00.00</t>
  </si>
  <si>
    <t>RECEITA DA DIVIDA ATIVA DO IPTU - MDE</t>
  </si>
  <si>
    <t>1.9.3.1.11.00.03.00.00</t>
  </si>
  <si>
    <t>RECEITA DA DIVIDA ATIVA DO IPTU - ASPS</t>
  </si>
  <si>
    <t>1.9.3.1.13.00.00.00.00</t>
  </si>
  <si>
    <t>RECEITA DA DIVIDA ATIVA SOBRE SERV. QUALQUER NATUREZA - ISS</t>
  </si>
  <si>
    <t>1.9.3.1.13.00.01.00.00</t>
  </si>
  <si>
    <t>RECEITA DA DIVIDA ATIVA DO ISS - PROPRIO</t>
  </si>
  <si>
    <t>1.9.3.1.13.00.02.00.00</t>
  </si>
  <si>
    <t>RECEITA DA DIVIDA ATIVA DO ISS - MDE</t>
  </si>
  <si>
    <t>1.9.3.1.13.00.03.00.00</t>
  </si>
  <si>
    <t>RECEITA DA DIVIDA ATIVA DO ISS - ASPS</t>
  </si>
  <si>
    <t>1.9.3.1.35.00.00.00.00</t>
  </si>
  <si>
    <t>RECEITA DA DÍVIDA ATIVA DA TAXA DE FISCALIZAÇÃO E VIGILÂNCIA SANITÁRIA</t>
  </si>
  <si>
    <t>1.9.3.1.99.00.00.00.00</t>
  </si>
  <si>
    <t>RECEITA DA DIVIDA ATIVA DE OUTROS TRIBUTOS</t>
  </si>
  <si>
    <t>1.9.3.1.99.01.00.00.00</t>
  </si>
  <si>
    <t>RECEITA DA DIVIDA ATIVA DE OUTROS TRIBUTOS PRINCIPAL</t>
  </si>
  <si>
    <t>1.9.3.1.99.01.01.00.00</t>
  </si>
  <si>
    <t>RECEITA DA DIVIDA ATIVA DAS TAXAS</t>
  </si>
  <si>
    <t>1.9.3.1.99.01.02.00.00</t>
  </si>
  <si>
    <t>DÍVIDA ATIVA DA TAXA DE INSPEÇÃO SANITÁRIA</t>
  </si>
  <si>
    <t>1.9.3.1.99.01.04.00.00</t>
  </si>
  <si>
    <t>RECEITA DA DIVIDA ATIVA DA TAXA DE COLETA DE LIXO</t>
  </si>
  <si>
    <t>1.9.3.1.99.01.05.00.00</t>
  </si>
  <si>
    <t>RECEITA DA DIVIDA ATIVA ILUMINAÇÃO PÚBLICA</t>
  </si>
  <si>
    <t>1.9.3.2.00.00.00.00.00</t>
  </si>
  <si>
    <t>RECEITA DA DIVIDA ATIVA NAO TRIBUTARIA</t>
  </si>
  <si>
    <t>1.9.3.2.16.00.00.00.00</t>
  </si>
  <si>
    <t>RECEITA DA DIVIDA ATIVA DE OUTRAS CONTRIBUIÇÕES</t>
  </si>
  <si>
    <t>1.9.3.2.16.01.00.00.00</t>
  </si>
  <si>
    <t>RECEITA DA DIVIDA ATIVA DE OUTRAS CONTRIBUIÇÕES - PRINCIPAL</t>
  </si>
  <si>
    <t>1.9.3.2.16.01.0900.00</t>
  </si>
  <si>
    <t>Receita da Divida Ativa de Outras Contribuição Iluminação Pública</t>
  </si>
  <si>
    <t>1.9.3.2.99.00.00.00.00</t>
  </si>
  <si>
    <t>RECEITA DA DIVIDA ATIVA NAO TRIBUTARIA DE OUTRAS RECEITAS</t>
  </si>
  <si>
    <t>1.9.3.2.99.01.00.00.00</t>
  </si>
  <si>
    <t>RECEITA DA DIVIDA ATIVA NAO TRIBUTARIA DE OUTRAS RECEITAS – Principal</t>
  </si>
  <si>
    <t>1.9.3.2.99.01.04.00.00</t>
  </si>
  <si>
    <t>RECEITA DA DIVIDA ATIVA NÃO TRIBUTARIA DA CONCESSÃO DE EMPRESTIMOS</t>
  </si>
  <si>
    <t>1.9.3.2.99.01.07.00.00</t>
  </si>
  <si>
    <t>RECEITA DA DIVIDA ATIVA NAO TRIBUTARIA PROVENIENTE DA  
IMPUTACAO DE  MULTAS DIVERSAS</t>
  </si>
  <si>
    <t>1.9.9.0.00.00.00.00.00</t>
  </si>
  <si>
    <t>RECEITAS DIVERSAS</t>
  </si>
  <si>
    <t>1.9.9.0.02.00.00.00.00</t>
  </si>
  <si>
    <t>RECEITA DE ÔNUS DE SUCUBÊNCIA DE AÇÕES JUDICIAIS</t>
  </si>
  <si>
    <t>1.9.9.0.02.01.00.00.00</t>
  </si>
  <si>
    <t>Receitas de Honorários de Advogados</t>
  </si>
  <si>
    <t>1.9.9.0.99.00.00.00.00</t>
  </si>
  <si>
    <t>OUTRAS RECEITAS</t>
  </si>
  <si>
    <t>1.9.9.0.99.00.01.00.00</t>
  </si>
  <si>
    <t>OUTRAS RECEITAS DIRETAMENTE ARREC. PELO RPPS</t>
  </si>
  <si>
    <t>1.9.9.0.99.00.01.01.00</t>
  </si>
  <si>
    <t>OUTRAS RECEITAS DIRETAMENTE ARRECADADAS PELO RPPS-PREVID</t>
  </si>
  <si>
    <t>1.9.9.0.99.00.01.02.00</t>
  </si>
  <si>
    <t>OUTRAS RECEITAS DIRETAMENTE ARRECADADAS PELO RPPS-SAÚDE</t>
  </si>
  <si>
    <t>1.9.9.0.99.00.07.00.00</t>
  </si>
  <si>
    <t>OUTRAS RECEITAS DIVERSAS</t>
  </si>
  <si>
    <t>1.9.9.0.99.00.08.00.00</t>
  </si>
  <si>
    <t>OUTRAS RECEITAS DIVERSAS - FUNREBOM</t>
  </si>
  <si>
    <t>2.0.0.0.00.00.00.00.00</t>
  </si>
  <si>
    <t>RECEITAS DE CAPITAL</t>
  </si>
  <si>
    <t>2.1.0.0.00.00.00.00.00</t>
  </si>
  <si>
    <t>OPERACOES DE CREDITO</t>
  </si>
  <si>
    <t>2.1.1.0.00.00.00.00.00</t>
  </si>
  <si>
    <t>OPERACOES DE CREDITO INTERNAS</t>
  </si>
  <si>
    <t>2.1.1.4.00.00.00.00.00</t>
  </si>
  <si>
    <t>OPERAÇÕES DE CRÉDITO INTERNAS CONTRATUAIS</t>
  </si>
  <si>
    <t>2.1.1.4.99.00.00.00.00</t>
  </si>
  <si>
    <t>OUTRAS OPERAÇÕES DE CRÉDITO INTERNAS – CONTRATUAIS</t>
  </si>
  <si>
    <t>2.1.1.4.99.00.01.00.00</t>
  </si>
  <si>
    <t>1325</t>
  </si>
  <si>
    <t>Pró-Moradias – Cadena</t>
  </si>
  <si>
    <t>2.1.1.4.99.00.02.00.00</t>
  </si>
  <si>
    <t>1315</t>
  </si>
  <si>
    <t>Pró-Moradias (PAC) - SANTA MARTA</t>
  </si>
  <si>
    <t>2.1.2.0.00.00.00.00.00</t>
  </si>
  <si>
    <t>OPERACOES DE CREDITO EXTERNAS</t>
  </si>
  <si>
    <t>2.1.2.3.00.00.00.00.00</t>
  </si>
  <si>
    <t>OPERACOES DE CREDITO EXTERNAS CONTRATUAIS</t>
  </si>
  <si>
    <t>2.1.2.3.05.00.00.00.00</t>
  </si>
  <si>
    <t>1119</t>
  </si>
  <si>
    <t>OPERACOES DE CREDITO EXTERNAS PARA PROGRAMAS DE MODERNIZACAO DA  ADMINISTRACAO PÚBLICA</t>
  </si>
  <si>
    <t>2.1.2.3.99.00.00.00.00</t>
  </si>
  <si>
    <t>OUTRAS OPERAÇÕES DE CRÉDITO EXTERNAS CONTRATUAIS</t>
  </si>
  <si>
    <t>2.1.2.3.99.00.01.00.00</t>
  </si>
  <si>
    <t>BANCO MUNDIAL</t>
  </si>
  <si>
    <t>2.2.0.0.00.00.00.00.00</t>
  </si>
  <si>
    <t>ALIENACAO DE BENS</t>
  </si>
  <si>
    <t>2.2.1.0.00.00.00.00.00</t>
  </si>
  <si>
    <t>ALIENACAO DE BENS MÓVEIS</t>
  </si>
  <si>
    <t>2.2.1.5.00.00.00.00.00</t>
  </si>
  <si>
    <t>ALIENACAO DE VEÍCULOS</t>
  </si>
  <si>
    <t>2.2.1.6.00.00.00.00.00</t>
  </si>
  <si>
    <t>ALIENAÇÃO DE MÓVEIS E UTENSÍLIOS</t>
  </si>
  <si>
    <t>2.2.1.7.00.00.00.00.00</t>
  </si>
  <si>
    <t>ALIENAÇÃO DE EQUIPAMENTOS</t>
  </si>
  <si>
    <t>2.2.1.9.00.00.00.00.00</t>
  </si>
  <si>
    <t>ALIENAÇÃO DE OUTROS BENS MÓVEIS</t>
  </si>
  <si>
    <t>2.2.1.9.00.00.01.00.00</t>
  </si>
  <si>
    <t>ALIENAÇÃO DE BENS MÓVEIS ADQUIRIDOS COM RECURSOS VINCULADOS</t>
  </si>
  <si>
    <t>2.2.1.9.00.00.01.02.00</t>
  </si>
  <si>
    <t>Alienação de Bens - SMS</t>
  </si>
  <si>
    <t>2.2.1.9.00.00.01.03.00</t>
  </si>
  <si>
    <t>Alienação de Bens - SMED</t>
  </si>
  <si>
    <t>2.2.2.0.00.00.00.00.00</t>
  </si>
  <si>
    <t>ALIENACAO DE BENS IMÓVEIS</t>
  </si>
  <si>
    <t>2.2.2.5.00.00.00.00</t>
  </si>
  <si>
    <t>ALIENACAO DE IMÓVEIS URBANOS</t>
  </si>
  <si>
    <t>2.3.0.0.00.00.00.00.00</t>
  </si>
  <si>
    <t>AMORTIZACAO DE EMPRÉSTIMOS</t>
  </si>
  <si>
    <t>2.3.0.0.99.00.00.00.00</t>
  </si>
  <si>
    <t>AMORTIZACOES DE EMPRÉSTIMOS DIVERSOS</t>
  </si>
  <si>
    <t>2.3.0.0.99.00.01.00.00</t>
  </si>
  <si>
    <t>AMORTIZACAO DE FINANCIAMENTOS CONCEDIDOS AOS CONTRIBUINTES E/OU AGRICULTORES</t>
  </si>
  <si>
    <t>2.4.0.0.00.00.00.00.00</t>
  </si>
  <si>
    <t>TRANSFERENCIAS DE CAPITAL</t>
  </si>
  <si>
    <t>2.4.2.0.00.00.00.00.00</t>
  </si>
  <si>
    <t>2.4.2.1.00.00.00.00.00</t>
  </si>
  <si>
    <t>TRANSFERENCIAS DA UNIAO</t>
  </si>
  <si>
    <t>2.4.2.1.01.00.00.00.00</t>
  </si>
  <si>
    <t>TRANSFERÊNCIA DE RECURSOS DO SISTEMA ÚNICO DE SAÚDE</t>
  </si>
  <si>
    <t>2.4.2.1.01.00.01.00.00</t>
  </si>
  <si>
    <t xml:space="preserve">Programa de Requalificação de UBS </t>
  </si>
  <si>
    <t>2.4.2.1.01.00.02.00.00</t>
  </si>
  <si>
    <t>2.4.2.1.02.00.00.00.00</t>
  </si>
  <si>
    <t>TRANSFERÊNCIA DE RECURSOS DESTINADOS A PROGRAMAS DE EDUCAÇÃO</t>
  </si>
  <si>
    <t>2.4.2.1.99.00.00.00.00</t>
  </si>
  <si>
    <t>2.4.2.1.99.00.01.00.00</t>
  </si>
  <si>
    <t>PAC - Contrato 218.815-56</t>
  </si>
  <si>
    <t>2.4.2.1.99.00.19.00.00</t>
  </si>
  <si>
    <t>Cont. 263.387-13 Aquis. Equip. Esportivo</t>
  </si>
  <si>
    <t>2.4.2.1.99.00.12.00.00</t>
  </si>
  <si>
    <t>PRONASCI - Vídeo-Monitoramento</t>
  </si>
  <si>
    <t>2.4.2.1.99.00.13.00.00</t>
  </si>
  <si>
    <t>1389</t>
  </si>
  <si>
    <t>PRONASCI - Praça da Juventude</t>
  </si>
  <si>
    <t>2.4.2.1.99.00.14.00.00</t>
  </si>
  <si>
    <t>1390</t>
  </si>
  <si>
    <t>Políticas para Mulheres - Casa de Passagem</t>
  </si>
  <si>
    <t>2.4.2.1.99.00.15.00.00</t>
  </si>
  <si>
    <t>1391</t>
  </si>
  <si>
    <t>Políticas para Mulheres - Equipamento</t>
  </si>
  <si>
    <t>2.4.2.1.99.00.16.00.00</t>
  </si>
  <si>
    <t>1355</t>
  </si>
  <si>
    <t>Contrato 266.086-44 - Rua João Lobo D'Ávila</t>
  </si>
  <si>
    <t>2.4.2.1.99.00.17.00.00</t>
  </si>
  <si>
    <t>1341</t>
  </si>
  <si>
    <t>Contrato 265.155-65 Cobertura Irmão Quintino</t>
  </si>
  <si>
    <t>2.4.2.1.99.00.18.00.00</t>
  </si>
  <si>
    <t>1336</t>
  </si>
  <si>
    <t>Contrato 256.097-60 Rua das Limeiras</t>
  </si>
  <si>
    <t>Contrato 263.387-13 - Aquisição Equipamentos Esportivos</t>
  </si>
  <si>
    <t>2.4.2.1.99.00.32.00.00</t>
  </si>
  <si>
    <t>1417</t>
  </si>
  <si>
    <t>Contrato 327.130-80 - Aquisição de Máquinas p/ Estrada</t>
  </si>
  <si>
    <t>2.4.2.1.99.00.33.00.00</t>
  </si>
  <si>
    <t>1407</t>
  </si>
  <si>
    <t>Contrato  306.502-46 - Revitalização Praça Mena Barreto</t>
  </si>
  <si>
    <t>2.4.2.1.99.00.37.00.00</t>
  </si>
  <si>
    <t>Contrato 310.558-91 - Pavimentação de Ruas</t>
  </si>
  <si>
    <t>2.4.2.1.99.00.38.00.00</t>
  </si>
  <si>
    <t>Contrato 299.711-02 - Pavimentação de Ruas</t>
  </si>
  <si>
    <t>2.4.2.1.99.00.40.00.00</t>
  </si>
  <si>
    <t>Contrato 363.505-68 Construção de Praças</t>
  </si>
  <si>
    <t>2.4.2.1.99.00.62.00.00</t>
  </si>
  <si>
    <t>Contrato 390.473-58 - Pavimentação Asfáltica da Rua Três de Maio</t>
  </si>
  <si>
    <t>2.4.2.1.99.00.63.00.00</t>
  </si>
  <si>
    <t>Contrato 401.057-62 - Pavimentação Asfaltática da Rua Dom Erico Ferrari</t>
  </si>
  <si>
    <t>2.4.2.1.99.00.65.00.00</t>
  </si>
  <si>
    <t>Contrato  375.086-59 - Reforma do CEO</t>
  </si>
  <si>
    <t>2.4.2.1.99.00.66.00.00</t>
  </si>
  <si>
    <t>Estruturação da Rede Básica de Saúde</t>
  </si>
  <si>
    <t>2.4.2.1.99.00.67.00.00</t>
  </si>
  <si>
    <t>Contr. 387.527-35 - Revitalização do Complexo Guarani Atlântico</t>
  </si>
  <si>
    <t>2.4.2.2.00.00.00.00.00</t>
  </si>
  <si>
    <t>2.4.2.2.01.00.00.00.00</t>
  </si>
  <si>
    <t>TRANSFERÊNCIAS DE RECURSOS DO SISTEMA ÚNICO DE SAÚDE - SUS</t>
  </si>
  <si>
    <t>2.4.2.2..01.00.02.00.00</t>
  </si>
  <si>
    <t>4293</t>
  </si>
  <si>
    <t>AQUISIÇÃO DE EQUIPAMENTOS E MATERIAIS PERMANENTES HOSPITALARES</t>
  </si>
  <si>
    <t>2.4.2.2.09.00.00.00.00</t>
  </si>
  <si>
    <t>OUTRAS TRANSFERÊNCIAS DOS ESTADOS</t>
  </si>
  <si>
    <t>2.4.7.0.00.00.00.00.00</t>
  </si>
  <si>
    <t>TRANSFERÊNCIA DE CONVÊNOS</t>
  </si>
  <si>
    <t>2.4.7.1.00.00.00.00.00</t>
  </si>
  <si>
    <t>TRANSFERÊNCIAS DE CONVÊNIOS DA UNIÃO E DE DUAS ENTIDADES</t>
  </si>
  <si>
    <t>2.4.7.1.02.00.00.00.00</t>
  </si>
  <si>
    <t>TRANSFERÊNCIAS DE CONVÊNIOS DA UNIÃO DESTINADAS A PROGRAMAS DE EDUCAÇÃO</t>
  </si>
  <si>
    <t>2.4.7.1.02.00.08.00.00</t>
  </si>
  <si>
    <t>Convenio 704173/2010 - Proinfância</t>
  </si>
  <si>
    <t>2.5.0.0.00.00.00.00.00</t>
  </si>
  <si>
    <t>Outras Receitas de Capital</t>
  </si>
  <si>
    <t>2.5.5.0.00.00.00.00.00</t>
  </si>
  <si>
    <t>Receita da Dívida Ativa Proveniente de Amortização de Empréstimos e 
Financiamentos</t>
  </si>
  <si>
    <t>2.5.9.0.00.00.00.00.00</t>
  </si>
  <si>
    <t>2.5.9.0.00.00.03.00.00</t>
  </si>
  <si>
    <t>Variação Cambial - Operação de Crédito</t>
  </si>
  <si>
    <t>7.0.0.0.00.00.00.00.00</t>
  </si>
  <si>
    <t>Receitas Correntes  Intra-Orçamentárias</t>
  </si>
  <si>
    <t>7.2.0.0.00.00.00.00.00</t>
  </si>
  <si>
    <t>Receita de Contribuições - Intra-Orçamentárias</t>
  </si>
  <si>
    <t>7.2.1.0.00.00.00.00.00</t>
  </si>
  <si>
    <t>Contribuições Sociais-Intra-orçamentárias</t>
  </si>
  <si>
    <t>7.2.1.0.01.01.01.00.00</t>
  </si>
  <si>
    <t>Contrib Patronal P/Atendim à Saúde Médica do Serv - Fdo Saúde</t>
  </si>
  <si>
    <t>7.2.1.0.01.01.01.01.00</t>
  </si>
  <si>
    <t>Contribuição Patronal P/ o Atendim. à Saúde Méd. do Servidor -Exec</t>
  </si>
  <si>
    <t>7.2.1.0.29.00.00.00.00</t>
  </si>
  <si>
    <t>Contribuições Previdenciárias do Regime Próprio-Intra-Orçam</t>
  </si>
  <si>
    <t>7.2.1.0.29.01.00.00.00.</t>
  </si>
  <si>
    <t>Contribuição Patronal de Servidor Ativo Civil - Intra-Orçamentária</t>
  </si>
  <si>
    <t>7.2.1.0.29.01.01.00.00.</t>
  </si>
  <si>
    <t>Contribuição Patronal de Servidor Ativo Civil -Legislativo</t>
  </si>
  <si>
    <t>7.2.1.0.29.01.02.00.00.</t>
  </si>
  <si>
    <t>Contribuição Patronal de Servidor Ativo Civil -Executivo</t>
  </si>
  <si>
    <t>7.2.1.0.29.01.03.00.00.</t>
  </si>
  <si>
    <t>Contribuição Patronal de Servidor Ativo Civil -Escritorio da Cidade</t>
  </si>
  <si>
    <t>7.2.1.0.29.01.04.00.00.</t>
  </si>
  <si>
    <t>Contribuição Patronal de Servidor Ativo Civil -Ipassp</t>
  </si>
  <si>
    <t>7.2.1.0.29.13.00.00.00.</t>
  </si>
  <si>
    <t>Contribuição Previdenciária Para Amortização do Déficit Atuarial</t>
  </si>
  <si>
    <t>7.2.1.0.29.13.01.00.00.</t>
  </si>
  <si>
    <t>Contribuição Previd.Para Amortiz.do Déficit Atuarial - Legislativo</t>
  </si>
  <si>
    <t>7.2.1.0.29.13.02.00.00.</t>
  </si>
  <si>
    <t>Contribuição Previd.Para Amortiz.do Déficit Atuarial - Executivo</t>
  </si>
  <si>
    <t xml:space="preserve"> </t>
  </si>
  <si>
    <t>(-) DEDUÇÃO DA RECEITA P/ FORMAÇÃO FUNDEB</t>
  </si>
  <si>
    <t>(R) COTA PARTE DO FPM – FUNDEB</t>
  </si>
  <si>
    <t xml:space="preserve">(R) COTA PARTE ITR - FUNDEB  </t>
  </si>
  <si>
    <t>(R) TRANSF. FINANCEIRA L.C. 87/96 - FUNDEB</t>
  </si>
  <si>
    <t>(R) COTA PARTE DO ICMS - FUNDEB</t>
  </si>
  <si>
    <t>(R) COTA PARTE DO IPVA - FUNDEB</t>
  </si>
  <si>
    <t>(R) COTA PARTE DO IPI/EXPORTAÇÃO - FUNDEB</t>
  </si>
  <si>
    <t>(-) DEDUÇÃO DA RECEITA POR RENÚNCIA</t>
  </si>
  <si>
    <t>ITBI - Próprio</t>
  </si>
  <si>
    <t>ITBI - MDE</t>
  </si>
  <si>
    <t>ITBI - ASPS</t>
  </si>
  <si>
    <t>(-) DEDUÇÃO DA RECEITA POR RESTITUIÇÃO</t>
  </si>
  <si>
    <t>Contribuição dos Serv.Ativos p/Assist.Med.dos Serv.-</t>
  </si>
  <si>
    <t>Contribuição de Servidor Ativo Civil - Executivo</t>
  </si>
  <si>
    <t xml:space="preserve">Contribuição de Servidor Ativo Civil - Ind.- Esc. </t>
  </si>
  <si>
    <t>Outras Receitas Diret. Arrec. Rpps - Saud.</t>
  </si>
  <si>
    <t>7.2.1.0.29.01.02.00.00</t>
  </si>
  <si>
    <t>Contr. Patronal Serv. Ativo Civil - Executivo</t>
  </si>
  <si>
    <t>(-) DEDUÇÃO DA RECEITA POR DESCONTO CONCEDIDO</t>
  </si>
  <si>
    <t>(-) DEDUÇÃO DA RECEITA POR COMPENSAÇÃO</t>
  </si>
  <si>
    <t>1.9.3.2.16.01.09.00.00</t>
  </si>
  <si>
    <t xml:space="preserve">(-) OUTRAS DEDUÇÕES DA RECEITA </t>
  </si>
  <si>
    <t>Rec.Rem. de Aplicações Financeiras - Fundo de Assist. a Saúde do Servidor</t>
  </si>
  <si>
    <t>Remuneração em Investimentos de Renda Variável</t>
  </si>
  <si>
    <t>TOTAL DE DEDUÇÕES</t>
  </si>
  <si>
    <t>TOTAL GERAL</t>
  </si>
  <si>
    <t>TÍTULO CONTA</t>
  </si>
  <si>
    <t>FONTE</t>
  </si>
  <si>
    <t>Imp. s/ Transmissão "Inter Vivos" Bens Imóv. de Direitos Reais s/ Imóveis</t>
  </si>
  <si>
    <t>Taxa de Licença para Funcionamento de Estabelecimentos Comerciais,  Industriais e Prestadora de Serviços</t>
  </si>
  <si>
    <t>Taxa para Prevenção Incêndio</t>
  </si>
  <si>
    <t>Contribuição de Servidor Ativo Civil - Indiretas –IPLAN</t>
  </si>
  <si>
    <t>4841</t>
  </si>
  <si>
    <t>Rec. Rem. de Dep. Banc. - Saúde do Trabalhador – Fed.</t>
  </si>
  <si>
    <t>4300</t>
  </si>
  <si>
    <t>Rec. Rem. de Dep. Banc. - PMAQ</t>
  </si>
  <si>
    <t>Rec. Rem. de Dep. Banc. - IGDBF</t>
  </si>
  <si>
    <t>Rec. Rem. de Dep. Banc. - Conv. 827351/2016</t>
  </si>
  <si>
    <t>1504</t>
  </si>
  <si>
    <t>Rec. Rem. de Dep. Banc. - Conv. 827815/2016</t>
  </si>
  <si>
    <t>1505</t>
  </si>
  <si>
    <t>1506</t>
  </si>
  <si>
    <t>Rec. Rem. de Dep. Banc. - FNDE - PDDE</t>
  </si>
  <si>
    <t>Rec. Rem. de Dep. Banc. - FNDE - Pró-Infância</t>
  </si>
  <si>
    <t>1496</t>
  </si>
  <si>
    <t>1501</t>
  </si>
  <si>
    <t>Rec. Rem. de Dep. Banc. - FUNDURAM – EC</t>
  </si>
  <si>
    <t>Rec. Rem. de Dep. Banc. - FUNDELL</t>
  </si>
  <si>
    <t>1482</t>
  </si>
  <si>
    <t>1484</t>
  </si>
  <si>
    <t>1465</t>
  </si>
  <si>
    <t>1456</t>
  </si>
  <si>
    <t>Rec. Rem. de Dep. Banc. - Conv.822530 PELC</t>
  </si>
  <si>
    <t>1494</t>
  </si>
  <si>
    <t>1490</t>
  </si>
  <si>
    <t>Rec. Rem. de Dep. Banc. - Contr. 799546-13</t>
  </si>
  <si>
    <t>1472</t>
  </si>
  <si>
    <t>Rec. Rem. de Dep. Banc. - Contr. 413.011-69</t>
  </si>
  <si>
    <t>1491</t>
  </si>
  <si>
    <t>1495</t>
  </si>
  <si>
    <t>1511</t>
  </si>
  <si>
    <t>1493</t>
  </si>
  <si>
    <t>Rec. Rem. de Dep. Banc. - FUNCULTURA</t>
  </si>
  <si>
    <t>1508</t>
  </si>
  <si>
    <t>Rec. Rem. Dep. Rec. Não Vinculado - IPLAN</t>
  </si>
  <si>
    <t>Remuneração em Investimentos de Renda Fixa – Tx. Adm.</t>
  </si>
  <si>
    <t>Outros Serviços</t>
  </si>
  <si>
    <t>Serviço de Máquinas</t>
  </si>
  <si>
    <t xml:space="preserve">SAÚDE DA FAMÍLIA - ESF </t>
  </si>
  <si>
    <t>Incentivos Pontuais P/ Ações de Serviços de Vigilância em Saúde</t>
  </si>
  <si>
    <t>Prog. De Financ. Das Ações de Alim. E Nut.</t>
  </si>
  <si>
    <t>FNAS - BPC</t>
  </si>
  <si>
    <t xml:space="preserve">FNDE - PNAC - Programa Nacional de Alimentação Escolar </t>
  </si>
  <si>
    <t>FNDE - PNAP- Programa Nacional de Alimentação Escolar - PRÉ</t>
  </si>
  <si>
    <t>1488</t>
  </si>
  <si>
    <t>1489</t>
  </si>
  <si>
    <t>1486</t>
  </si>
  <si>
    <t>FES - Nota Solidária</t>
  </si>
  <si>
    <t>FES - PACS</t>
  </si>
  <si>
    <t>Restituição pelo Pagamento Indevido</t>
  </si>
  <si>
    <t>Restituições PNAP</t>
  </si>
  <si>
    <t>RECEITA PELA CENTRALIZAÇÃO DA FOLHA DE PGTO - PREVIDÊNCIA</t>
  </si>
  <si>
    <t>Pró-Moradias (PAC)</t>
  </si>
  <si>
    <t>Alienação de Veículos</t>
  </si>
  <si>
    <t>ALIENACAO DE IMOVEIS URBANOS</t>
  </si>
  <si>
    <t>PAC 1 Pro-Infância - Creches - PAC</t>
  </si>
  <si>
    <t>Contrato 799943-13 - Centro de Eventos 4ª Etapa</t>
  </si>
  <si>
    <t>Transf. De Convênios Dest. Ao Esporte e Lazer</t>
  </si>
  <si>
    <t>Contribuição Patronal de Servidor Ativo Civil -IPLAN</t>
  </si>
  <si>
    <t>( - ) Dedução de Receita para formação do FUNDEB</t>
  </si>
  <si>
    <t>COTA PARTE DO FPM - FUNDEB</t>
  </si>
  <si>
    <t>COTA PARTE DO ITR - FUNDEB</t>
  </si>
  <si>
    <t>Tranferência Financeira L.C. Nº87/96 - FUNDEB</t>
  </si>
  <si>
    <t>COTA PARTE DO ICMS - FUNDEB</t>
  </si>
  <si>
    <t>COTA PARTE DO IPVA - FUNDEB</t>
  </si>
  <si>
    <t>COTA PARTE DO IPI/EXPORTAÇÃO - FUNDEB</t>
  </si>
  <si>
    <t>( - ) Dedução da Receita por Renúncia</t>
  </si>
  <si>
    <t>Alienação de Imóveis Urbanos</t>
  </si>
  <si>
    <t>2018</t>
  </si>
  <si>
    <t>2019</t>
  </si>
  <si>
    <t>2020</t>
  </si>
  <si>
    <t>2021</t>
  </si>
  <si>
    <t>2022</t>
  </si>
  <si>
    <t>1.0.0.0.00.0.0.00.00.00</t>
  </si>
  <si>
    <t>1.1.0.0.00.0.0.00.00.00</t>
  </si>
  <si>
    <t>Impostos, Taxas e Contribuições de Melhoria</t>
  </si>
  <si>
    <t>1.1.1.0.00.0.0.00.00.00</t>
  </si>
  <si>
    <t>1.1.1.3.00.0.0.00.00.00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</si>
  <si>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</si>
  <si>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</si>
  <si>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</si>
  <si>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</si>
  <si>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</si>
  <si>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Imposto sobre a Renda - Retido na Fonte - Trabalho - Principal</t>
  </si>
  <si>
    <t>1.1.1.3.03.1.1.01.00.00</t>
  </si>
  <si>
    <t>IRRF sobre Rendimentos do Trabalho - Principal - Ativos/Inativos do Poder Executivo/Indiretas</t>
  </si>
  <si>
    <t>1.1.1.3.03.1.1.01.01.00</t>
  </si>
  <si>
    <t>IRRF sobre Rendimentos do Trabalho - Principal - Ativos/Inativos do Poder Executivo/Indiretas - Próprio</t>
  </si>
  <si>
    <t>1.1.1.3.03.1.1.01.02.00</t>
  </si>
  <si>
    <t>IRRF sobre Rendimentos do Trabalho - Principal - Ativos/Inativos do Poder Executivo/Indiretas - MDE</t>
  </si>
  <si>
    <t>1.1.1.3.03.1.1.01.03.00</t>
  </si>
  <si>
    <t>IRRF sobre Rendimentos do Trabalho - Principal - Ativos/Inativos do Poder Executivo/Indiretas - ASPS</t>
  </si>
  <si>
    <t>1.1.1.3.03.1.1.02.00.00</t>
  </si>
  <si>
    <t>IRRF sobre Rendimentos do Trabalho - Principal - Ativos/Inativos do Poder Legislativo</t>
  </si>
  <si>
    <t>1.1.1.3.03.1.1.02.01.00</t>
  </si>
  <si>
    <t>1.1.1.3.03.1.1.02.02.00</t>
  </si>
  <si>
    <t>1.1.1.3.03.1.1.02.03.00</t>
  </si>
  <si>
    <t>1.1.1.3.03.1.1.03.00.00</t>
  </si>
  <si>
    <t>IRRF sobre Rendimentos do Trabalho  - Principal - Inativos Pagos pelo RPPS</t>
  </si>
  <si>
    <t>1.1.1.3.03.1.1.03.01.00</t>
  </si>
  <si>
    <t>1.1.1.3.03.1.1.03.02.00</t>
  </si>
  <si>
    <t>1.1.1.3.03.1.1.03.03.00</t>
  </si>
  <si>
    <t>1.1.1.3.03.1.1.05.00.00</t>
  </si>
  <si>
    <t>IRRF sobre Rendimentos do Trabalho - Principal - Pensionistas Pagos com Recursos do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</si>
  <si>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</si>
  <si>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</si>
  <si>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</si>
  <si>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</si>
  <si>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</si>
  <si>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</si>
  <si>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Imposto sobre a Renda - Retido na Fonte - Outros Rendimentos - Principal</t>
  </si>
  <si>
    <t>1.1.1.3.03.4.1.01.00.00</t>
  </si>
  <si>
    <t>IRRF - Outros Rendimentos - Principal - Poder Executivo</t>
  </si>
  <si>
    <t>1.1.1.3.03.4.1.01.01.00</t>
  </si>
  <si>
    <t>IRRF - Outros Rendimentos - Principal Poder Executivo - Próprio</t>
  </si>
  <si>
    <t>1.1.1.3.03.4.1.01.02.00</t>
  </si>
  <si>
    <t>IRRF - Outros Rendimentos - Principal Poder Executivo - MDE</t>
  </si>
  <si>
    <t>1.1.1.3.03.4.1.01.03.00</t>
  </si>
  <si>
    <t>IRRF - Outros Rendimentos - Principal Poder Executivo - ASPS</t>
  </si>
  <si>
    <t>1.1.1.8.00.0.0.00.00.00</t>
  </si>
  <si>
    <t>Impostos Específicos de Estados/DF/Municípios</t>
  </si>
  <si>
    <t>1.1.1.8.01.0.0.00.00.00</t>
  </si>
  <si>
    <t>Imposto sobre o Patrimônio para Estados/DF/Municípios</t>
  </si>
  <si>
    <t>1.1.1.8.01.1.0.00.00.00</t>
  </si>
  <si>
    <t>1.1.1.8.01.1.1.00.00.00</t>
  </si>
  <si>
    <t>Imposto sobre a Propriedade Predial e Territorial Urbana – IPTU - Principal</t>
  </si>
  <si>
    <t>1.1.1.8.01.1.1.01.00.00</t>
  </si>
  <si>
    <t>IPTU - Principal - Próprio</t>
  </si>
  <si>
    <t>1.1.1.8.01.1.1.02.00.00</t>
  </si>
  <si>
    <t>IPTU - Principal - MDE</t>
  </si>
  <si>
    <t>1.1.1.8.01.1.1.03.00.00</t>
  </si>
  <si>
    <t>IPTU - Principal  -ASPS</t>
  </si>
  <si>
    <t>1.1.1.8.01.1.2.00.00.00</t>
  </si>
  <si>
    <t>Imposto sobre a Propriedade Predial e Territorial Urbana – IPTU - Multa</t>
  </si>
  <si>
    <t>1.1.1.8.01.1.2.01.00.00</t>
  </si>
  <si>
    <t>IPTU - Multas e Juros - Próprio</t>
  </si>
  <si>
    <t>1.1.1.8.01.1.2.02.00.00</t>
  </si>
  <si>
    <t>IPTU - Multas e Juros - MDE</t>
  </si>
  <si>
    <t>1.1.1.8.01.1.2.03.00.00</t>
  </si>
  <si>
    <t>IPTU - Multas e Juros - ASPS</t>
  </si>
  <si>
    <t>1.1.1.8.01.1.3.00.00.00</t>
  </si>
  <si>
    <t>Imposto sobre a Propriedade Predial e Territorial Urbana – IPTU - Dívida Ativa</t>
  </si>
  <si>
    <t>1.1.1.8.01.1.3.01.00.00</t>
  </si>
  <si>
    <t>IPTU - Dívida Ativa - Próprio</t>
  </si>
  <si>
    <t>1.1.1.8.01.1.3.02.00.00</t>
  </si>
  <si>
    <t>IPTU - Dívida Ativa - MDE</t>
  </si>
  <si>
    <t>1.1.1.8.01.1.3.03.00.00</t>
  </si>
  <si>
    <t>IPTU - Dívida Ativa - ASPS</t>
  </si>
  <si>
    <t>1.1.1.8.01.1.4.00.00.00</t>
  </si>
  <si>
    <t>Imposto sobre a Propriedade Predial e Territorial Urbana – IPTU - Dívida Ativa - Multas e Juros</t>
  </si>
  <si>
    <t>1.1.1.8.01.1.4.01.00.00</t>
  </si>
  <si>
    <t>IPTU - Dívida Ativa - Multas e Juros - Próprio</t>
  </si>
  <si>
    <t>1.1.1.8.01.1.4.02.00.00</t>
  </si>
  <si>
    <t>IPTU - Dívida Ativa - Multas e Juros - MDE</t>
  </si>
  <si>
    <t>1.1.1.8.01.1.4.03.00.00</t>
  </si>
  <si>
    <t>IPTU - Dívida Ativa - AMultas e Juros - ASPS</t>
  </si>
  <si>
    <t>1.1.1.8.01.4.0.00.00.00</t>
  </si>
  <si>
    <t>1.1.1.8.01.4.1.00.00.00</t>
  </si>
  <si>
    <t>Imp. s/ Transmissão "Inter Vivos" Bens Imóv. de Direitos Reais s/ Imóveis - Principal</t>
  </si>
  <si>
    <t>1.1.1.8.01.4.1.01.00.00</t>
  </si>
  <si>
    <t>ITBI - Principal - Próprio</t>
  </si>
  <si>
    <t>1.1.1.8.01.4.1.02.00.00</t>
  </si>
  <si>
    <t>ITBI - Principal - MDE</t>
  </si>
  <si>
    <t>1.1.1.8.01.4.1.03.00.00</t>
  </si>
  <si>
    <t>ITBI - Principal - ASPS</t>
  </si>
  <si>
    <t>1.1.1.8.01.4.2.00.00.00</t>
  </si>
  <si>
    <t>Imp. s/ Transmissão "Inter Vivos" Bens Imóv. de Direitos Reais s/ Imóveis - Multas e Juros</t>
  </si>
  <si>
    <t>1.1.1.8.01.4.2.01.00.00</t>
  </si>
  <si>
    <t>ITBI - Multas e Juros - Próprio</t>
  </si>
  <si>
    <t>1.1.1.8.01.4.2.02.00.00</t>
  </si>
  <si>
    <t>ITBI - Multas e Juros - MDE</t>
  </si>
  <si>
    <t>1.1.1.8.01.4.2.03.00.00</t>
  </si>
  <si>
    <t>ITBI - Multas e Juros - ASPS</t>
  </si>
  <si>
    <t>1.1.1.8.02.0.0.00.00.00</t>
  </si>
  <si>
    <t>Imposto Sobre a Produção, Circulaçãode Mercadorias e Serviços</t>
  </si>
  <si>
    <t>1.1.1.8.02.3.0.00.00.00</t>
  </si>
  <si>
    <t>1.1.1.8.02.3.1.00.00.00</t>
  </si>
  <si>
    <t>Imposto Sobre Serviços de Qualquer Natureza - Principal</t>
  </si>
  <si>
    <t>1.1.1.8.02.3.1.01.00.00</t>
  </si>
  <si>
    <t>ISS - Principal - Próprio</t>
  </si>
  <si>
    <t>1.1.1.8.02.3.1.02.00.00</t>
  </si>
  <si>
    <t>ISS - Principal - MDE</t>
  </si>
  <si>
    <t>1.1.1.8.02.3.1.03.00.00</t>
  </si>
  <si>
    <t>ISS - Principal - ASPS</t>
  </si>
  <si>
    <t>1.1.1.8.02.3.2.00.00.00</t>
  </si>
  <si>
    <t>Imposto Sobre Serviços de Qualquer Natureza - Multa e Juros</t>
  </si>
  <si>
    <t>1.1.1.8.02.3.2.01.00.00</t>
  </si>
  <si>
    <t>ISS - Multas e Juros - Próprio</t>
  </si>
  <si>
    <t>1.1.1.8.02.3.2.02.00.00</t>
  </si>
  <si>
    <t>ISS - Multas e Juros - MDE</t>
  </si>
  <si>
    <t>1.1.1.8.02.3.2.03.00.00</t>
  </si>
  <si>
    <t>ISS - Multas e Juros - ASPS</t>
  </si>
  <si>
    <t>1.1.1.8.02.3.3.00.00.00</t>
  </si>
  <si>
    <t>Imposto sobre Serviços de Qualquer Natureza - Dívida Ativa</t>
  </si>
  <si>
    <t>1.1.1.8.02.3.3.01.00.00</t>
  </si>
  <si>
    <t>ISS - Dívida Ativa - PRÓPRIO</t>
  </si>
  <si>
    <t>1.1.1.8.02.3.3.02.00.00</t>
  </si>
  <si>
    <t>ISS - Dívida Ativa - MDE</t>
  </si>
  <si>
    <t>1.1.1.8.02.3.3.03.00.00</t>
  </si>
  <si>
    <t>ISS - Dívida Ativa - ASPS</t>
  </si>
  <si>
    <t>1.1.1.8.02.3.4.00.00.00</t>
  </si>
  <si>
    <t>Imposto sobre Serviços de Qualquer Natureza - Dívida Ativa - Multas e Juros</t>
  </si>
  <si>
    <t>1.1.1.8.02.3.4.01.00.00</t>
  </si>
  <si>
    <t>ISS - Dívida Ativa -Multas e Juros - PRÓPRIO</t>
  </si>
  <si>
    <t>1.1.1.8.02.3.4.02.00.00</t>
  </si>
  <si>
    <t>ISS - Dívida Ativa -Multas e Juros - MDE</t>
  </si>
  <si>
    <t>1.1.1.8.02.3.4.03.00.00</t>
  </si>
  <si>
    <t>ISS - Dívida Ativa -Multas e Juros - ASPS</t>
  </si>
  <si>
    <t>1.1.2.0.00.0.0.00.00.00</t>
  </si>
  <si>
    <t>1.1.2.2.01.1.1.01.00.00</t>
  </si>
  <si>
    <t>1.1.2.2.01.1.1.02.00.00</t>
  </si>
  <si>
    <t>1.1.2.2.01.1.1.03.00.00</t>
  </si>
  <si>
    <t>Taxas de Serviços Cadastrais - Multas e Juros</t>
  </si>
  <si>
    <t>1.1.2.2.01.1.2.02.00.00</t>
  </si>
  <si>
    <t>Taxa de Cemitério - Multas e Juros</t>
  </si>
  <si>
    <t>1.1.2.2.01.1.2.03.00.00</t>
  </si>
  <si>
    <t>Taxa de Limpeza Pública - Multas e Juros</t>
  </si>
  <si>
    <t>1.1.2.2.01.1.2.04.00.00</t>
  </si>
  <si>
    <t>Taxa de Registro / Inspeção de Produtos Agrop. - Multas e Juros</t>
  </si>
  <si>
    <t>Taxa Custo Operacional dos Consignados - Multas e Juros</t>
  </si>
  <si>
    <t>Taxa de Vistoria de Trânsito - Multas e Juros</t>
  </si>
  <si>
    <t>Taxas pela Prestação de Serviços -Dívida Ativa</t>
  </si>
  <si>
    <t>1.1.2.2.01.1.3.01.00.00</t>
  </si>
  <si>
    <t>Taxas de Serviços Cadastrais - Dívida Ativa</t>
  </si>
  <si>
    <t>1.1.2.2.01.1.3.02.00.00</t>
  </si>
  <si>
    <t>Taxa de Cemitério -  Dívida Ativa</t>
  </si>
  <si>
    <t>1.1.2.2.01.1.3.03.00.00</t>
  </si>
  <si>
    <t>Taxa de Limpeza Pública -  Dívida Ativa</t>
  </si>
  <si>
    <t>Taxa de Registro / Inspeção de Produtos Agrop. - Dívida Ativa</t>
  </si>
  <si>
    <t>Taxa Custo Operacional dos Consignados -  Dívida Ativa</t>
  </si>
  <si>
    <t>Taxa de Vistoria de Trânsito - Dívida Ativa</t>
  </si>
  <si>
    <t>Taxas pela Prestação de Serviços -Dívida Ativa - Multa e Juros</t>
  </si>
  <si>
    <t>1.1.2.2.01.1.4.01.00.00</t>
  </si>
  <si>
    <t>Taxas de Serviços Cadastrais - Dívida Ativa - Multas e Juros</t>
  </si>
  <si>
    <t>1.1.2.2.01.1.4.02.00.00</t>
  </si>
  <si>
    <t>Taxa de Cemitério -  Dívida Ativa- Multas e Juros</t>
  </si>
  <si>
    <t>1.1.2.2.01.1.4.03.00.00</t>
  </si>
  <si>
    <t>Taxa de Limpeza Pública -  Dívida Ativa- Multas e Juros</t>
  </si>
  <si>
    <t>Taxa de Reg./ Insp. de Prod. Agrop. - Dívida Ativa- Multas e Juros</t>
  </si>
  <si>
    <t>Taxa Custo Operac. Consignados -  Dívida Ativa- Multas e Juros</t>
  </si>
  <si>
    <t>Taxa de Vistoria de Trânsito - Dívida Ativa- Multas e Juros</t>
  </si>
  <si>
    <t>1.1.2.8.00.00.00.00.00</t>
  </si>
  <si>
    <t>Taxas - Específicas de Estados, DF e Municípios</t>
  </si>
  <si>
    <t>1.1.2.8.01.0.0.00.00.00</t>
  </si>
  <si>
    <t>Taxas de Inspeção, Controle e Fiscalização</t>
  </si>
  <si>
    <t>1.1.2.8.01.1.0.00.00.00</t>
  </si>
  <si>
    <t>1.1.2.8.01.1.1.00.00.00</t>
  </si>
  <si>
    <t>Taxa de Fiscalização de Vigilância Sanitária - Principal</t>
  </si>
  <si>
    <t>1.1.2.8.01.1.2.00.00.00</t>
  </si>
  <si>
    <t>Taxa de Fiscalização de Vigilância Sanitária - Multas e Juros de Mora</t>
  </si>
  <si>
    <t>1.1.2.8.01.1.3.00.00.00</t>
  </si>
  <si>
    <t>Taxa de Fiscalização de Vigilância Sanitária - Dívida Ativa</t>
  </si>
  <si>
    <t>1.1.2.8.01.1.4.00.00.00</t>
  </si>
  <si>
    <t>Taxa de Fiscalização de Vigilância Sanitária - Multas e Juros de Mora da Dívida Ativa</t>
  </si>
  <si>
    <t>1.1.2.8.01.9.0.00.00.00</t>
  </si>
  <si>
    <t>Taxas de Inspeção, Controle e Fiscalização - Outras</t>
  </si>
  <si>
    <t>1.1.2.8.01.9.1.00.00.00</t>
  </si>
  <si>
    <t>Taxas de Inspeção, Controle e Fiscalização - Outras - Principal</t>
  </si>
  <si>
    <t>1.1.2.8.01.9.1.01.00.00</t>
  </si>
  <si>
    <t>1.1.2.8.01.9.1.02.00.00</t>
  </si>
  <si>
    <t>1.1.2.8.01.9.1.03.00.00</t>
  </si>
  <si>
    <t>1.1.2.8.01.9.1.04.00.00</t>
  </si>
  <si>
    <t>1.1.2.8.01.9.1.05.00.00</t>
  </si>
  <si>
    <t>1.1.2.8.01.9.1.06.00.00</t>
  </si>
  <si>
    <t>1.1.2.8.01.9.1.07.00.00</t>
  </si>
  <si>
    <t>1.1.2.8.01.9.1.08.00.00</t>
  </si>
  <si>
    <t>Taxa de Inspeção Municipal - SI</t>
  </si>
  <si>
    <t>1.1.2.8.01.9.2.00.00.00</t>
  </si>
  <si>
    <t>Taxas de Inspeção, Controle e Fiscalização - Outras - Multas e Juros de Mora</t>
  </si>
  <si>
    <t>1.1.2.8.01.9.2.01.00.00</t>
  </si>
  <si>
    <t>1.1.2.8.01.9.2.02.00.00</t>
  </si>
  <si>
    <t>1.1.2.8.01.9.2.03.00.00</t>
  </si>
  <si>
    <t>1.1.2.8.01.9.2.04.00.00</t>
  </si>
  <si>
    <t>1.1.2.8.01.9.2.05.00.00</t>
  </si>
  <si>
    <t>1.1.2.8.01.9.2.06.00.00</t>
  </si>
  <si>
    <t>1.1.2.8.01.9.2.07.00.00</t>
  </si>
  <si>
    <t>1.1.2.8.01.9.2.08.00.00</t>
  </si>
  <si>
    <t>1.1.2.8.01.9.3.00.00.00</t>
  </si>
  <si>
    <t>Taxas de Inspeção, Controle e Fiscalização - Outras - Dívida Ativa</t>
  </si>
  <si>
    <t>1.1.2.8.01.9.3.01.00.00</t>
  </si>
  <si>
    <t>1.1.2.8.01.9.3.02.00.00</t>
  </si>
  <si>
    <t>1.1.2.8.01.9.3.03.00.00</t>
  </si>
  <si>
    <t>1.1.2.8.01.9.3.04.00.00</t>
  </si>
  <si>
    <t>1.1.2.8.01.9.3.05.00.00</t>
  </si>
  <si>
    <t>1.1.2.8.01.9.3.06.00.00</t>
  </si>
  <si>
    <t>1.1.2.8.01.9.3.07.00.00</t>
  </si>
  <si>
    <t>1.1.2.8.01.9.3.08.00.00</t>
  </si>
  <si>
    <t>1.1.2.8.01.9.4.00.00.00</t>
  </si>
  <si>
    <t>Taxas de Inspeção, Controle e Fiscalização - Outras - Dívida Ativa - Multas e Juros</t>
  </si>
  <si>
    <t>1.1.2.8.01.9.4.01.00.00</t>
  </si>
  <si>
    <t>1.1.2.8.01.9.4.02.00.00</t>
  </si>
  <si>
    <t>1.1.2.8.01.9.4.03.00.00</t>
  </si>
  <si>
    <t>1.1.2.8.01.9.4.04.00.00</t>
  </si>
  <si>
    <t>1.1.2.8.01.9.4.05.00.00</t>
  </si>
  <si>
    <t>1.1.2.8.01.9.4.06.00.00</t>
  </si>
  <si>
    <t>1.1.2.8.01.9.4.07.00.00</t>
  </si>
  <si>
    <t>1.1.2.8.01.9.4.08.00.00</t>
  </si>
  <si>
    <t>1.2.0.0.00.0.0.00.00.00</t>
  </si>
  <si>
    <t>Contribuições</t>
  </si>
  <si>
    <t>1.2.1.0.00.0.0.00.00.00</t>
  </si>
  <si>
    <t>1.2.1.6.00.0.0.00.00.00</t>
  </si>
  <si>
    <t>Contribuição para Fundos de Assistência Médica</t>
  </si>
  <si>
    <t>1.2.1.6.03.0.0.00.00.00</t>
  </si>
  <si>
    <t>Contribuição para Fundos de Assistência Médica - Servidores Civis</t>
  </si>
  <si>
    <t>1.2.1.6.03.1.0.00.00.00</t>
  </si>
  <si>
    <t>Contribuição para Fundos de Assistência Médica -  Servidores Civis</t>
  </si>
  <si>
    <t>1.2.1.6.03.1.1.00.00.00</t>
  </si>
  <si>
    <t>Contribuição para Fundos de Assistência Médica -  Servidores Civis - Principal</t>
  </si>
  <si>
    <t>1.2.1.6.03.1.1.01.00.00</t>
  </si>
  <si>
    <t>1.2.1.6.03.1.1.02.00.00</t>
  </si>
  <si>
    <t>1.2.1.6.03.1.1.03.00.00</t>
  </si>
  <si>
    <t>Contribuição dos Serv.Ativos p/Assist.Med.dos Serv.-IPLAN</t>
  </si>
  <si>
    <t>1.2.1.6.03.1.1.04.00.00</t>
  </si>
  <si>
    <t>1.2.1.6.03.1.1.05.00.00</t>
  </si>
  <si>
    <t>Contribuição dos Serv.Inativos p/Assist.Med.dos Serv.Ipassp-Sm</t>
  </si>
  <si>
    <t>1.2.1.6.03.1.1.06.00.00</t>
  </si>
  <si>
    <t>Contribuição dos Pensionista p/Assist.Med.dos Serv.-Ipassp-Sm</t>
  </si>
  <si>
    <t>1.2.1.8.00.0.0.00.00.00</t>
  </si>
  <si>
    <t>Contribuições Sociais específicas de Estados, DF e Municípios</t>
  </si>
  <si>
    <t>1.2.1.8.01.0.0.00.00.00</t>
  </si>
  <si>
    <t>Contribuição do Servidor Civil para o Plano de Seguridade Social - CPSSS - Específico de EST/DF/MUN</t>
  </si>
  <si>
    <t>1.2.1.8.01.1.0.00.00.00</t>
  </si>
  <si>
    <t>CPSSS do Servidor Civil Ativo</t>
  </si>
  <si>
    <t>1.2.1.8.01.1.1.00.00.00</t>
  </si>
  <si>
    <t>CPSSS do Servidor Civil Ativo - Principal</t>
  </si>
  <si>
    <t>1.2.1.8.01.1.1.01.00.00</t>
  </si>
  <si>
    <t>1.2.1.8.01.1.1.0200.00</t>
  </si>
  <si>
    <t>1.2.1.8.01.1.1.03.00.00</t>
  </si>
  <si>
    <t>1.2.1.8.01.1.1.04.00.00</t>
  </si>
  <si>
    <t>1.2.1.8.01.1.1.05.00.00</t>
  </si>
  <si>
    <t>1.2.1.8.01.3.0.00.00.00</t>
  </si>
  <si>
    <t>CPSSS do Servidor Civil  - Pensionistas</t>
  </si>
  <si>
    <t>1.2.1.8.01.3.1.00.00.00</t>
  </si>
  <si>
    <t>CPSSS do Servidor Civil  - Pensionistas - Principal</t>
  </si>
  <si>
    <t>1.2.1.8.03.0.0.00.00.00</t>
  </si>
  <si>
    <t>CPSSS Patronal - Servidor Civil  - Específico de EST/DF/MUN</t>
  </si>
  <si>
    <t>1.2.1.8.03.1.1.00.00.00</t>
  </si>
  <si>
    <t>CPSSS Patronal - Servidor Civil Ativo - Principal</t>
  </si>
  <si>
    <t>1.2.1.8.01.2.0.00.00.00</t>
  </si>
  <si>
    <t>1.2.1.8.01.2.1.00.00.00</t>
  </si>
  <si>
    <t>CPSSS do Servidor Civil Inativo - Principal</t>
  </si>
  <si>
    <t>1.2.4.0.00.0.0.00.00.00</t>
  </si>
  <si>
    <t>Contribuição para o Custeio do Serviço de Iluminação Pública</t>
  </si>
  <si>
    <t>1.2.4.0.00.1.0.00.00.00</t>
  </si>
  <si>
    <t>1.2.4.0.00.1.1.00.00.00</t>
  </si>
  <si>
    <t>Contribuição para o Custeio do Serviço de Iluminação Pública - Principal</t>
  </si>
  <si>
    <t>1.2.4.0.00.1.2.00.00.00</t>
  </si>
  <si>
    <t>Contribuição para o Custeio do Serviço de Iluminação Pública - Multas e Juros</t>
  </si>
  <si>
    <t>1.2.4.0.00.1.3.00.00.00</t>
  </si>
  <si>
    <t>Contribuição para o Custeio do Serviço de Iluminação Pública - Dívida Ativa</t>
  </si>
  <si>
    <t>1.2.4.0.00.1.4.00.00.00</t>
  </si>
  <si>
    <t>Contribuição para o Custeio do Serviço de Iluminação Pública - Dívida Ativa - Multas e Juros</t>
  </si>
  <si>
    <t>1.3.0.0.00.0.0.00.00.00</t>
  </si>
  <si>
    <t>1.3.1.0.00.0.0.00.00.00</t>
  </si>
  <si>
    <t>Exploração do Patrimônio Imobiliário do Estado</t>
  </si>
  <si>
    <t>1.3.1.0.01.0.0.00.00.00</t>
  </si>
  <si>
    <t>Aluguéis, Arrendamentos, Foros, Laudêmios, Tarifas de Ocupação</t>
  </si>
  <si>
    <t>1.3.1.0.01.1.0.00.00.00</t>
  </si>
  <si>
    <t>Aluguéis e Arrendamentos</t>
  </si>
  <si>
    <t>1.3.1.0.01.1.1.00.00.00</t>
  </si>
  <si>
    <t>Aluguéis e Arrendamentos - Principal</t>
  </si>
  <si>
    <t>1.3.1.0.01.1.1.01.00.00</t>
  </si>
  <si>
    <t>1.3.1.0.01.1.2.00.00.00</t>
  </si>
  <si>
    <t>Aluguéis e Arrendamentos - Multas e Juros</t>
  </si>
  <si>
    <t>1.3.1.0.01.1.2.01.00.00</t>
  </si>
  <si>
    <t>1.3.1.0.02.0.0.00.00.00</t>
  </si>
  <si>
    <t>Concessão, Permissão, Autorização ou Cessão do Direito de Uso de Bens Imóveis Públicos</t>
  </si>
  <si>
    <t>1.3.1.0.02.1.0.00.00.00</t>
  </si>
  <si>
    <t>1.3.1.0.02.1.1.00.00.00</t>
  </si>
  <si>
    <t>1.3.1.0.02.1.1.01.00.00</t>
  </si>
  <si>
    <t>Concessão Parquimetro</t>
  </si>
  <si>
    <t>1.3.1.0.02.1.1.02.00.00</t>
  </si>
  <si>
    <t>Receita de Concessão - Demais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</si>
  <si>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</si>
  <si>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</si>
  <si>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</si>
  <si>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</si>
  <si>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</si>
  <si>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</si>
  <si>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</si>
  <si>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</si>
  <si>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</si>
  <si>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</si>
  <si>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Remuneração de Depósitos  Bancários de Recursos Vinculados - FUNDEB - Principal</t>
  </si>
  <si>
    <t>1.3.2.1.00.1.1.01.03.00</t>
  </si>
  <si>
    <t>Remuneração de Depósitos  Bancários de Recursos Vinculados - Fundo de Saúde - Principal</t>
  </si>
  <si>
    <t>1.3.2.1.00.1.1.01.03.02</t>
  </si>
  <si>
    <t>Rec. Rem. de Dep. Banc. - Atenção Básica</t>
  </si>
  <si>
    <t>4500</t>
  </si>
  <si>
    <t>1.3.2.1.00.1.1.01.03.03</t>
  </si>
  <si>
    <t>1.3.2.1.00.1.1.01.03.05</t>
  </si>
  <si>
    <t>1.3.2.1.00.1.1.01.03.06</t>
  </si>
  <si>
    <t>Rec. Rem. de Dep. Banc. - Atenção de Média Complexidade</t>
  </si>
  <si>
    <t>4501</t>
  </si>
  <si>
    <t>1.3.2.1.00.1.1.01.03.07</t>
  </si>
  <si>
    <t>Rec. Rem. de Dep. Banc. -  Vigilância em Saúde</t>
  </si>
  <si>
    <t>4502</t>
  </si>
  <si>
    <t>1.3.2.1.00.1.1.01.03.08</t>
  </si>
  <si>
    <t>Rec. Rem. de Dep. Banc. -  Assistência Farmamcêuica</t>
  </si>
  <si>
    <t>4503</t>
  </si>
  <si>
    <t>1.3.2.1.00.1.1.01.03.09</t>
  </si>
  <si>
    <t>1.3.2.1.00.1.1.01.03.12</t>
  </si>
  <si>
    <t>1.3.2.1.00.1.1.01.03.15</t>
  </si>
  <si>
    <t>1.3.2.1.00.1.1.01.03.16</t>
  </si>
  <si>
    <t>1.3.2.1.00.1.1.01.03.17</t>
  </si>
  <si>
    <t>1.3.2.1.00.1.1.01.03.18</t>
  </si>
  <si>
    <t>1.3.2.1.00.1.1.01.03.30</t>
  </si>
  <si>
    <t>Rec. Rem. de Dep. Banc. - Cuca Legal</t>
  </si>
  <si>
    <t>1.3.2.1.00.1.1.01.03.20</t>
  </si>
  <si>
    <t>1.3.2.1.00.1.1.01.03.21</t>
  </si>
  <si>
    <t>Rec. Rem. de Dep. Banc. - FES Campanha de Vacinação</t>
  </si>
  <si>
    <t>1.3.2.1.00.1.1.01.03.22</t>
  </si>
  <si>
    <t>Rec. Rem. de Dep. Banc. - Constr. e Ampl. de Unidade de Saúde</t>
  </si>
  <si>
    <t>1.3.2.1.00.1.1.01.03.23</t>
  </si>
  <si>
    <t>1.3.2.1.00.1.1.01.03.24</t>
  </si>
  <si>
    <t>Rec. Rem. de Dep. Banc. - Custeio aos Cons. Intermun. Saúde</t>
  </si>
  <si>
    <t>1.3.2.1.00.1.1.01.03.26</t>
  </si>
  <si>
    <t>1.3.2.1.00.1.1.01.03.27</t>
  </si>
  <si>
    <t>Rec. Rem. de Dep. Banc. - Aquis. Equip. Estrut.</t>
  </si>
  <si>
    <t>1.3.2.1.00.1.1.01.03.28</t>
  </si>
  <si>
    <t>Rec. Rem. de Dep. Banc. - Aquisição de Veículos</t>
  </si>
  <si>
    <t>1.3.2.1.00.1.1.01.03.29</t>
  </si>
  <si>
    <t>Rec. Rem. de Dep. Banc. - Nota Fiscal Gaúcha</t>
  </si>
  <si>
    <t>1.3.2.1.00.1.1.01.04.00</t>
  </si>
  <si>
    <t>Remuneração de Depósitos  Bancários de Recursos Vinculados - Manutencao e Desenvolvimento do Ensino - MDE - Principal</t>
  </si>
  <si>
    <t>1.3.2.1.00.1.1.01.05.00</t>
  </si>
  <si>
    <t>Remuneração de Depósitos  Bancários de Recursos Vinculados - Ações e Serviços Públicos de Saúde - ASPS - Principal</t>
  </si>
  <si>
    <t>1.3.2.1.00.1.1.01.06.00</t>
  </si>
  <si>
    <t>Remuneração de Depósitos  Bancários de Recursos Vinculados - Contribuição de Intervenção no Domínio Econômico - CIDE - Principal</t>
  </si>
  <si>
    <t>1.3.2.1.00.1.1.01.07.00</t>
  </si>
  <si>
    <t>Remuneração de Depósitos  Bancários de Recursos Vinculados - Fundo Nacional de Assistência Social - FNAS - Principal</t>
  </si>
  <si>
    <t>1.3.2.1.00.1.1.01.07.01</t>
  </si>
  <si>
    <t>1.3.2.1.00.1.1.01.07.02</t>
  </si>
  <si>
    <t>1.3.2.1.00.1.1.01.07.03</t>
  </si>
  <si>
    <t>1.3.2.1.00.1.1.01.07.04</t>
  </si>
  <si>
    <t>1.3.2.1.00.1.1.01.07.05</t>
  </si>
  <si>
    <t>1.3.2.1.00.1.1.01.07.06</t>
  </si>
  <si>
    <t>1.3.2.1.00.1.1.01.07.07</t>
  </si>
  <si>
    <t>Rec. Rem. de Dep. Banc. - FNA AceSuas Pronatec</t>
  </si>
  <si>
    <t>1.3.2.1.00.1.1.01.07.08</t>
  </si>
  <si>
    <t>1.3.2.1.00.1.1.01.07.09</t>
  </si>
  <si>
    <t>Rec. Rem. de Dep. Banc. - Termo de Adesão FEAS</t>
  </si>
  <si>
    <t>1.3.2.1.00.1.1.01.07.10</t>
  </si>
  <si>
    <t>1.3.2.1.00.1.1.01.07.11</t>
  </si>
  <si>
    <t>1.3.2.1.00.1.1.01.07.12</t>
  </si>
  <si>
    <t>1.3.2.1.00.1.1.01.07.13</t>
  </si>
  <si>
    <t>Rec. Rem. de Dep. Banc. - Conv. 842349/2016 Aquis. Veículos</t>
  </si>
  <si>
    <t>1.3.2.1.00.1.1.01.07.14</t>
  </si>
  <si>
    <t>Rec. Rem. de Dep. Banc. - Proteção Social Especial</t>
  </si>
  <si>
    <t>1522</t>
  </si>
  <si>
    <t>1.3.2.1.00.1.1.01.08.00</t>
  </si>
  <si>
    <t>Remuneração de Depósitos  Bancários de Recursos Vinculados - Fundo Nacional de Desenvolvimento da Educação - FNDE - Principal</t>
  </si>
  <si>
    <t>1.3.2.1.00.1.1.01.08.01</t>
  </si>
  <si>
    <t>1.3.2.1.00.1.1.01.08.02</t>
  </si>
  <si>
    <t>1.3.2.1.00.1.1.01.08.03</t>
  </si>
  <si>
    <t>1.3.2.1.00.1.1.01.08.04</t>
  </si>
  <si>
    <t>1.3.2.1.00.1.1.01.08.05</t>
  </si>
  <si>
    <t>1.3.2.1.00.1.1.01.08.06</t>
  </si>
  <si>
    <t>1.3.2.1.00.1.1.01.08.07</t>
  </si>
  <si>
    <t>1.3.2.1.00.1.1.01.08.08</t>
  </si>
  <si>
    <t>1.3.2.1.00.1.1.01.08.09</t>
  </si>
  <si>
    <t>Rec. Rem. de Dep. Banc. - FNDE Conv. 704173/2010 Pro Infancia</t>
  </si>
  <si>
    <t>1.3.2.1.00.1.1.01.08.10</t>
  </si>
  <si>
    <t>Rec. Rem. de Dep. Banc. - FNDE Conv.701353/2011</t>
  </si>
  <si>
    <t>1.3.2.1.00.1.1.01.08.11</t>
  </si>
  <si>
    <t>Rec. Rem. de Dep. Banc. - FNDE Conv. 203589 - Pró Infância - PAC</t>
  </si>
  <si>
    <t>1.3.2.1.00.1.1.01.08.12</t>
  </si>
  <si>
    <t>Rec. Rem. de Dep. Banc. - FNDE PAR Educação Infantil</t>
  </si>
  <si>
    <t>1.3.2.1.00.1.1.01.08.13</t>
  </si>
  <si>
    <t>1.3.2.1.00.1.1.01.08.14</t>
  </si>
  <si>
    <t>Rec. Rem. de Dep. Banc. - Compra de Vagas - Brasil Carinhoso</t>
  </si>
  <si>
    <t>1.3.2.1.00.1.1.01.08.15</t>
  </si>
  <si>
    <t>Rec. Rem. de Dep. Banc. - FNDE PAR 20134429</t>
  </si>
  <si>
    <t>1.3.2.1.00.1.1.01.08.16</t>
  </si>
  <si>
    <t>Rec. Rem. de Dep. Banc. - FNDE Caminho da Escola</t>
  </si>
  <si>
    <t>1.3.2.1.00.1.1.01.08.17</t>
  </si>
  <si>
    <t>Rec. Rem. de Dep. Banc. - FNDE  Pro Infância - Creches - PAC</t>
  </si>
  <si>
    <t>1.3.2.1.00.1.1.01.08.18</t>
  </si>
  <si>
    <t>Rec. Rem. de Dep. Banc. - FNDE Termo de Compr.PAR 20160105</t>
  </si>
  <si>
    <t>1502</t>
  </si>
  <si>
    <t>1.3.2.1.00.1.1.01.08.19</t>
  </si>
  <si>
    <t>Rec. Rem. de Dep. Banc. - FNDE  Educação Infantil - Novas Turmas</t>
  </si>
  <si>
    <t>1520</t>
  </si>
  <si>
    <t>1.3.2.1.00.1.1.01.08.20</t>
  </si>
  <si>
    <t>Rec. Rem. de Dep. Banc. - FNDE  mp 815/2017/AFM</t>
  </si>
  <si>
    <t>1523</t>
  </si>
  <si>
    <t>1.3.2.1.00.1.1.01.10.00</t>
  </si>
  <si>
    <t>Remuneração de Depósitos  Bancários de Recursos Vinculados - Fundo de Assistência à Saúde do Servidor - Principal</t>
  </si>
  <si>
    <t>1.3.2.1.00.1.1.01.99.00</t>
  </si>
  <si>
    <t>Remuneração de Outros Depósitos  Bancários de Recursos Vinculados - Principal</t>
  </si>
  <si>
    <t>1.3.2.1.00.1.1.01.99.01</t>
  </si>
  <si>
    <t>1.3.2.1.00.1.1.01.99.02</t>
  </si>
  <si>
    <t>1.3.2.1.00.1.1.01.99.03</t>
  </si>
  <si>
    <t>1.3.2.1.00.1.1.01.99.04</t>
  </si>
  <si>
    <t>1.3.2.1.00.1.1.01.99.05</t>
  </si>
  <si>
    <t>1.3.2.1.00.1.1.01.99.06</t>
  </si>
  <si>
    <t>1.3.2.1.00.1.1.01.99.07</t>
  </si>
  <si>
    <t>1.3.2.1.00.1.1.01.99.08</t>
  </si>
  <si>
    <t>1.3.2.1.00.1.1.01.99.09</t>
  </si>
  <si>
    <t>1.3.2.1.00.1.1.01.99.10</t>
  </si>
  <si>
    <t>1.3.2.1.00.1.1.01.99.11</t>
  </si>
  <si>
    <t>1.3.2.1.00.1.1.01.99.12</t>
  </si>
  <si>
    <t>1.3.2.1.00.1.1.01.99.13</t>
  </si>
  <si>
    <t>1.3.2.1.00.1.1.01.99.14</t>
  </si>
  <si>
    <t>Rec. Rem. de Dep. Banc. -  Brasil Alfabetizado</t>
  </si>
  <si>
    <t>1.3.2.1.00.1.1.01.99.15</t>
  </si>
  <si>
    <t>Rec. Rem. de Dep. Banc. - Fundo Centro de Eventos</t>
  </si>
  <si>
    <t>1.3.2.1.00.1.1.01.99.16</t>
  </si>
  <si>
    <t>1.3.2.1.00.1.1.01.99.17</t>
  </si>
  <si>
    <t>Rec. Rem. de Dep. Banc. - Contrato 363.505-68 - Centro de Eventos</t>
  </si>
  <si>
    <t>1.3.2.1.00.1.1.01.99.18</t>
  </si>
  <si>
    <t>1.3.2.1.00.1.1.01.99.19</t>
  </si>
  <si>
    <t>Rec. Rem. de Dep. Banc. -  Educação Fiscal</t>
  </si>
  <si>
    <t>1.3.2.1.00.1.1.01.99.20</t>
  </si>
  <si>
    <t>Rec. Rem. de Dep. Banc. - Modernização CDM</t>
  </si>
  <si>
    <t>1.3.2.1.00.1.1.01.99.21</t>
  </si>
  <si>
    <t>Rec. Rem. de Dep. Banc. - Fdo Municipal do Idoso</t>
  </si>
  <si>
    <t>1.3.2.1.00.1.1.01.99.22</t>
  </si>
  <si>
    <t>Rec. Rem. de Dep. Banc. - Contr. CEF 805766/2014 Patr. Agrícola</t>
  </si>
  <si>
    <t>1.3.2.1.00.1.1.01.99.23</t>
  </si>
  <si>
    <t>Rec. Rem. de Dep. Banc. - Contr. 399658-75 - Pró Transporte</t>
  </si>
  <si>
    <t>1.3.2.1.00.1.1.01.99.24</t>
  </si>
  <si>
    <t>Rec. Rem. de Dep. Banc. - Contr. 398239-75 - Mod. Rest. Popular</t>
  </si>
  <si>
    <t>1.3.2.1.00.1.1.01.99.25</t>
  </si>
  <si>
    <t>Rec. Rem. de Dep. Banc. - Contr. 811209/2014</t>
  </si>
  <si>
    <t>1.3.2.1.00.1.1.01.99.26</t>
  </si>
  <si>
    <t>1.3.2.1.00.1.1.01.99.27</t>
  </si>
  <si>
    <t>Rec. Rem. de Dep. Banc. - Ações de Recuperação - TC 143/2016</t>
  </si>
  <si>
    <t>1.3.2.1.00.1.1.01.99.28</t>
  </si>
  <si>
    <t>Rec. Rem. de Dep. Banc. - Contr.818588/2015 - Praça Dois de Novembro</t>
  </si>
  <si>
    <t>1.3.2.1.00.1.1.01.99.29</t>
  </si>
  <si>
    <t>1.3.2.1.00.1.1.01.99.30</t>
  </si>
  <si>
    <t>Rec. Rem. de Dep. Banc. - Alienação de Bens - SMED</t>
  </si>
  <si>
    <t>1.3.2.1.00.1.1.01.99.31</t>
  </si>
  <si>
    <t>Rec. Rem. de Dep. Banc. - Conv. CORSAN - Ação Civil Pública</t>
  </si>
  <si>
    <t>1.3.2.1.00.1.1.01.99.32</t>
  </si>
  <si>
    <t>1.3.2.1.00.1.1.01.99.33</t>
  </si>
  <si>
    <t>Rec. Rem. de Dep. Banc. - Contr. CEF 805191/2014 - Aquis. Equip.</t>
  </si>
  <si>
    <t>1.3.2.1.00.1.1.01.99.34</t>
  </si>
  <si>
    <t>Rec. Rem. de Dep. Banc. - Contr. 229.038-74 - Pro Moradia</t>
  </si>
  <si>
    <t>1.3.2.1.00.1.1.01.99.35</t>
  </si>
  <si>
    <t>Rec. Rem. de Dep. Banc. - Contr. 229.039-88 - PAC</t>
  </si>
  <si>
    <t>1.3.2.1.00.1.1.01.99.36</t>
  </si>
  <si>
    <t>Rec. Rem. de Dep. Banc. - Contr. CEF 831537/2016 - Academias</t>
  </si>
  <si>
    <t>1500</t>
  </si>
  <si>
    <t>1.3.2.1.00.1.1.01.99.37</t>
  </si>
  <si>
    <t>Rec. Rem. de Dep. Banc. -  Convênio Sedactel 17/2018</t>
  </si>
  <si>
    <t>1524</t>
  </si>
  <si>
    <t>1.3.2.1.00.1.1.01.99.38</t>
  </si>
  <si>
    <t>Rec. Rem. de Dep. Banc. - Convênio 05/2017 Corsan</t>
  </si>
  <si>
    <t>1521</t>
  </si>
  <si>
    <t>1.3.2.1.00.1.1.01.99.39</t>
  </si>
  <si>
    <t>Rec. Rem. de Dep. Banc. -  Fundo Pro Saneamento</t>
  </si>
  <si>
    <t>1529</t>
  </si>
  <si>
    <t>1.3.2.1.00.1.1.01.99.40</t>
  </si>
  <si>
    <t>Rec. Rem. de Dep. Banc. - Contr. 829456/2016 - Infr. Urb. Pavim.</t>
  </si>
  <si>
    <t>1499</t>
  </si>
  <si>
    <t>1.3.2.1.00.1.1.01.99.41</t>
  </si>
  <si>
    <t>Rec. Rem. de Dep. Banc. -  Contr. 860543/2017 - Aquis.</t>
  </si>
  <si>
    <t>1518</t>
  </si>
  <si>
    <t>1.3.2.1.00.1.1.01.99.42</t>
  </si>
  <si>
    <t>Rec. Rem. de Dep. Banc. -  Contr. 861960/2017 - Aquis.</t>
  </si>
  <si>
    <t>1519</t>
  </si>
  <si>
    <t>1.3.2.1.00.1.1.01.99.43</t>
  </si>
  <si>
    <t>Rec. Rem. de Dep. Banc. - Termo de Cooperação - Minist</t>
  </si>
  <si>
    <t>1530</t>
  </si>
  <si>
    <t>1.3.2.1.00.1.1.01.99.44</t>
  </si>
  <si>
    <t>Rec. Rem. de Dep. Banc. - Com. 519627-63 - FINISA</t>
  </si>
  <si>
    <t>1533</t>
  </si>
  <si>
    <t>1.3.2.1.00.1.1.02.00.00</t>
  </si>
  <si>
    <t>Remuneração de Depósitos de Recursos Não Vinculados - Principal</t>
  </si>
  <si>
    <t>1.3.2.1.00.1.1.02.01.00</t>
  </si>
  <si>
    <t>Remuneração de Depósitos de Recursos Não Vinculados - Depósitos de Poupança - Principal</t>
  </si>
  <si>
    <t>1.3.2.1.00.1.1.02.01.01</t>
  </si>
  <si>
    <t>Rec. Rem. Dep. Rec. Não Vinculado - Depósitos de Poupança - Executivo</t>
  </si>
  <si>
    <t>1.3.2.1.00.1.1.02.99.00</t>
  </si>
  <si>
    <t>Remuneração de Outros Depósitos  Bancários de Recursos Não Vinculados - Principal</t>
  </si>
  <si>
    <t>1.3.2.1.00.1.1.02.99.01</t>
  </si>
  <si>
    <t>1.3.2.1.00.1.1.02.99.02</t>
  </si>
  <si>
    <t>1.3.2.1.00.4.0.00.00.00</t>
  </si>
  <si>
    <t>Remuneração dos Recursos do Regime Próprio de Previdência Social - RPPS</t>
  </si>
  <si>
    <t>1.3.2.1.00.4.1.00.00.00</t>
  </si>
  <si>
    <t>Remuneração dos Recursos do Regime Próprio de Previdência Social - RPPS - Principal</t>
  </si>
  <si>
    <t>1.3.2.1.00.4.1.01.00.00</t>
  </si>
  <si>
    <t>1.3.2.1.00.4.1.02.00.00</t>
  </si>
  <si>
    <t>1.3.2.1.00.4.1.03.00.00</t>
  </si>
  <si>
    <t>1.3.2.1.00.4.1.04.00.00</t>
  </si>
  <si>
    <t>1.3.2.9.00.0.0.00.00.00</t>
  </si>
  <si>
    <t>Outros Valores Mobiliários</t>
  </si>
  <si>
    <t>1.3.2.9.00.1.0.00.00.00</t>
  </si>
  <si>
    <t>1.3.2.9.00.1.1.00.00.00</t>
  </si>
  <si>
    <t>Outros Valores Mobiliários - Principal</t>
  </si>
  <si>
    <t>1.3.6.0.00.0.0.00.00.00</t>
  </si>
  <si>
    <t>Cessão de Direitos</t>
  </si>
  <si>
    <t>1.3.6.0.01.0.0.00.00.00</t>
  </si>
  <si>
    <t>Cessão do Direito de Operacionalização de Pagamentos</t>
  </si>
  <si>
    <t>1.3.6.0.01.1.0.00.00.00</t>
  </si>
  <si>
    <t>1.3.6.0.01.1.1.00.00.00</t>
  </si>
  <si>
    <t>Cessão do Direito de Operacionalização de Pagamentos - Principal</t>
  </si>
  <si>
    <t>1.3.6.0.01.1.1.01.00.00</t>
  </si>
  <si>
    <t>Cessão do Direito de Operacionalização de Pagamentos - Executivo</t>
  </si>
  <si>
    <t>1.6.0.0.00.0.0.00.00.00</t>
  </si>
  <si>
    <t>1.6.3.0.00.0.0.00.00.00</t>
  </si>
  <si>
    <t>Serviços e Atividades Referentes à Saúde</t>
  </si>
  <si>
    <t>1.6.3.0.01.0.0.00.00.00</t>
  </si>
  <si>
    <t>Serviços de Atendimento à Saúde</t>
  </si>
  <si>
    <t>1.6.3.0.01.1.0.00.00.00</t>
  </si>
  <si>
    <t>1.6.3.0.01.1.1.00.00.00</t>
  </si>
  <si>
    <t>Serviços de Atendimento à Saúde - Principal</t>
  </si>
  <si>
    <t>1.6.2.0.01.1.1.01.00.00</t>
  </si>
  <si>
    <t>1.6.9.0.00.0.0.00.00.00</t>
  </si>
  <si>
    <t>1.6.9.0.99.0.0.00.00.00</t>
  </si>
  <si>
    <t>1.6.9.0.99.1.0.00.00.00</t>
  </si>
  <si>
    <t>1.6.9.0.99.1.1.00.00.00</t>
  </si>
  <si>
    <t>Outros Serviços - Principal</t>
  </si>
  <si>
    <t>1.6.9.0.99.1.1.01.00.00</t>
  </si>
  <si>
    <t>1.6.9.0.99.1.2.00.00.00</t>
  </si>
  <si>
    <t>Outros Serviços - Multas e Juros</t>
  </si>
  <si>
    <t>1.6.9.0.99.1.2.01.00.00</t>
  </si>
  <si>
    <t>1.6.9.0.99.1.3.00.00.00</t>
  </si>
  <si>
    <t>Outros Serviços - Dívida Ativa</t>
  </si>
  <si>
    <t>1.6.9.0.99.1.3.01.00.00</t>
  </si>
  <si>
    <t>1.6.9.0.99.1.4.00.00.00</t>
  </si>
  <si>
    <t>Outros Serviços - Dívida Ativa - Multas e Juros</t>
  </si>
  <si>
    <t>1.6.9.0.99.1.4.01.00.00</t>
  </si>
  <si>
    <t>1.7.0.0.00.0.0.00.00.00</t>
  </si>
  <si>
    <t>Transferências Correntes</t>
  </si>
  <si>
    <t>1.7.1.0.00.0.0.00.00.00</t>
  </si>
  <si>
    <t>Transferências da União e de suas Entidades</t>
  </si>
  <si>
    <t>1.7.1.0.00.1.0.00.00.00</t>
  </si>
  <si>
    <t>1.7.1.0.00.1.1.00.00.00</t>
  </si>
  <si>
    <t>Transferências da União e Entidades - Principal</t>
  </si>
  <si>
    <t>1.7.1.0.00.1.1.01.00.00</t>
  </si>
  <si>
    <t>Tarifas Aeroportuárias</t>
  </si>
  <si>
    <t>1.7.1.8.00.0.0.00.00.00</t>
  </si>
  <si>
    <t>Transferências da União - Específica de Estados DF e Municípios</t>
  </si>
  <si>
    <t>1.7.1.8.01.0.0.00.00.00</t>
  </si>
  <si>
    <t>1.7.1.8.01.2.0.00.00.00</t>
  </si>
  <si>
    <t>Cota-Parte do Fundo de Participação dos Municípios - Cota Mensal</t>
  </si>
  <si>
    <t>1.7.1.8.01.2.1.00.00.00</t>
  </si>
  <si>
    <t>Cota-Parte do Fundo de Participação dos Municípios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</si>
  <si>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</si>
  <si>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</si>
  <si>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</si>
  <si>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</si>
  <si>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</si>
  <si>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</si>
  <si>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</si>
  <si>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Cota-Parte do FPM - Cota Mensal - Principal - FUNDEB</t>
  </si>
  <si>
    <t>1.7.1.8.01.3.0.00.00.00</t>
  </si>
  <si>
    <t>Cota-Parte do Fundo de Participação do Municípios – 1% Cota entregue no mês de dezembro</t>
  </si>
  <si>
    <t>1.7.1.8.01.3.1.00.00.00</t>
  </si>
  <si>
    <t>Cota-Parte do Fundo de Participação do Municípios – 1% Cota entregue no mês de dezembro - Principal</t>
  </si>
  <si>
    <t>1.7.1.8.01.3.1.01.00.00</t>
  </si>
  <si>
    <t>Cota-Parte do FPM – 1% Cota entregue no mês de dezembro - Principal - PRÓPRIO</t>
  </si>
  <si>
    <t>1.7.1.8.01.3.1.02.00.00</t>
  </si>
  <si>
    <t>Cota-Parte do FPM – 1% Cota entregue no mês de dezembro - Principal -  MDE</t>
  </si>
  <si>
    <t>1.7.1.8.01.3.1.03.00.00</t>
  </si>
  <si>
    <t>Cota-Parte do FPM – 1% Cota entregue no mês de dezembro - Principal - ASPS</t>
  </si>
  <si>
    <t>1.7.1.8.01.4.0.00.00.00</t>
  </si>
  <si>
    <t>Cota-Parte do Fundo de Participação dos Municípios - 1% Cota entregue no mês de julho</t>
  </si>
  <si>
    <t>1.7.1.8.01.4.1.00.00.00</t>
  </si>
  <si>
    <t>Cota-Parte do Fundo de Participação dos Municípios - 1% Cota entregue no mês de julho - Principal</t>
  </si>
  <si>
    <t>1.7.1.8.01.4.1.01.00.00</t>
  </si>
  <si>
    <t>Cota-Parte do FPM - 1% Cota entregue no mês de julho - Principal - PRÓPRIO</t>
  </si>
  <si>
    <t>1.7.1.8.01.4.1.02.00.00</t>
  </si>
  <si>
    <t>Cota-Parte do FPM - 1% Cota entregue no mês de julho - Principal -  MDE</t>
  </si>
  <si>
    <t>1.7.1.8.01.4.1.03.00.00</t>
  </si>
  <si>
    <t>Cota-Parte do FPM - 1% Cota entregue no mês de julho - Principal - ASPS</t>
  </si>
  <si>
    <t>1.7.1.8.01.5.0.00.00.00</t>
  </si>
  <si>
    <t>Cota-Parte do Imposto Sobre a Propriedade Territorial Rural</t>
  </si>
  <si>
    <t>1.7.1.8.01.5.1.00.00.00</t>
  </si>
  <si>
    <t>Cota-Parte do Imposto Sobre a Propriedade Territorial Rural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</si>
  <si>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</si>
  <si>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</si>
  <si>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</si>
  <si>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</si>
  <si>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</si>
  <si>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</si>
  <si>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</si>
  <si>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Cota-Parte do ITR - Principal - FUNDEB</t>
  </si>
  <si>
    <t>1.7.1.8.02.0.0.00.00.00</t>
  </si>
  <si>
    <t>Transferência da Compensação Financeira pela Exploração de Recursos Naturais</t>
  </si>
  <si>
    <t>1.7.1.8.02.6.0.00.00.00</t>
  </si>
  <si>
    <t>Cota-Parte do Fundo Especial do Petróleo – FEP</t>
  </si>
  <si>
    <t>1.7.1.8.02.6.1.00.00.00</t>
  </si>
  <si>
    <t>Cota-Parte do Fundo Especial do Petróleo – FEP - Principal</t>
  </si>
  <si>
    <t>1.7.1.8.03.0.0.00.00.00</t>
  </si>
  <si>
    <t>Transferência de Recursos do Sistema Único de Saúde – SUS – Bloco Custeio das Ações e Serviços Públicos de Saúde</t>
  </si>
  <si>
    <t>1.7.1.8.03.1.0.00.00.00</t>
  </si>
  <si>
    <t>Transferência de Recursos do  SUS – Atenção Básica</t>
  </si>
  <si>
    <t>1.7.1.8.03.1.1.00.00.00</t>
  </si>
  <si>
    <t>Transferência de Recursos do Sistema Único de Saúde – SUS – Atenção Básica - Repasses Fundo a Fundo - Principal</t>
  </si>
  <si>
    <t>1.7.1.8.03.1.1.01.00.00</t>
  </si>
  <si>
    <t>Atenção Básica</t>
  </si>
  <si>
    <t>1.7.1.8.03.1.1.01.01.00</t>
  </si>
  <si>
    <t>1.7.1.8.03.1.1.01.02.00</t>
  </si>
  <si>
    <t>1.7.1.8.03.1.1.01.03.00</t>
  </si>
  <si>
    <t>1.7.1.8.03.1.1.01.04.00</t>
  </si>
  <si>
    <t>1.7.1.8.03.1.1.01.05.00</t>
  </si>
  <si>
    <t>Agentes Comunitários de Saúde</t>
  </si>
  <si>
    <t>Apoio Financeiro - Portaria MS nº 748/2018</t>
  </si>
  <si>
    <t>1.7.1.8.03.2.0.00.00.00</t>
  </si>
  <si>
    <t>Transferência de Recursos do  SUS – Atenção de Média e Alta Complexidade Ambulatorial e Hospitalar</t>
  </si>
  <si>
    <t>1.7.1.8.03.2.1.00.00.00</t>
  </si>
  <si>
    <t>Transferência de Recursos do  SUS – Atenção de Média e Alta Complexidade Ambulatorial e Hospitalar - Principal</t>
  </si>
  <si>
    <t>1.7.1.8.03.2.1.01.00.00</t>
  </si>
  <si>
    <t>1.7.1.8.03.3.0.00.00.00</t>
  </si>
  <si>
    <t>Transferência de Recursos do  SUS – Vigilância em Saúde</t>
  </si>
  <si>
    <t>1.7.1.8.03.3.1.00.00.00</t>
  </si>
  <si>
    <t>Transferência de Recursos do  SUS – Vigilância em Saúde - Principal</t>
  </si>
  <si>
    <t>1.7.1.8.03.3.1.01.00.00</t>
  </si>
  <si>
    <t>Vigilância em Saúde</t>
  </si>
  <si>
    <t>1.7.1.8.03.4.0.00.00.00</t>
  </si>
  <si>
    <t>Transferência de Recursos do  SUS – Assistência Farmacêutica</t>
  </si>
  <si>
    <t>1.7.1.8.03.4.1.00.00.00</t>
  </si>
  <si>
    <t>Transferência de Recursos do  SUS – Assistência Farmacêutica - Principal</t>
  </si>
  <si>
    <t>1.7.1.8.03.4.1.01.00.00</t>
  </si>
  <si>
    <t>Assistência Farmacêutica</t>
  </si>
  <si>
    <t>Transferências de Recursos do Fundo Nacional de Assistência Social – FNAS</t>
  </si>
  <si>
    <t>Transferências de Recursos do Fundo Nacional de Assistência Social – FNAS - Principal</t>
  </si>
  <si>
    <t>1.7.1.8.04.1.1.01.00.00</t>
  </si>
  <si>
    <t>1.7.1.8.04.1.1.03.00.00</t>
  </si>
  <si>
    <t>FNAS- Proteção Social Especial</t>
  </si>
  <si>
    <t>FNAS- Apoio Financeiro - Portaria MDS nº 1324/2018</t>
  </si>
  <si>
    <t>FNAS- ACESSUAS</t>
  </si>
  <si>
    <t>1.7.1.8.05.0.0.00.00.00</t>
  </si>
  <si>
    <t>Transferências de Recursos do Fundo Nacional do Desenvolvimento da Educação –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</si>
  <si>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</si>
  <si>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</si>
  <si>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</si>
  <si>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</si>
  <si>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1.7.1.8.05.2.0.00.00.00</t>
  </si>
  <si>
    <t>Transferências Diretas do FNDE referentes ao Programa Dinheiro Direto na Escola – PDDE</t>
  </si>
  <si>
    <t>1.7.1.8.05.2.1.00.00.00</t>
  </si>
  <si>
    <t>Transferências Diretas do FNDE referentes ao Programa Dinheiro Direto na Escola – PDDE - Principal</t>
  </si>
  <si>
    <t>1.7.1.8.05.3.0.00.00.00</t>
  </si>
  <si>
    <t>Transferências Diretas do FNDE referentes ao Programa Nacional de Alimentação Escolar – PNAE</t>
  </si>
  <si>
    <t>1.7.1.8.05.3.1.00.00.00</t>
  </si>
  <si>
    <t>Transferências Diretas do FNDE referentes ao Programa Nacional de Alimentação Escolar – PNAE - Principal</t>
  </si>
  <si>
    <t>1.7.1.8.05.4.0.00.00.00</t>
  </si>
  <si>
    <t>Transferências Diretas do FNDE referentes ao Programa Nacional de Apoio ao Transporte do Escolar – PNATE</t>
  </si>
  <si>
    <t>1.7.1.8.05.4.1.00.00.00</t>
  </si>
  <si>
    <t>Transferências Diretas do FNDE referentes ao Programa Nacional de Apoio ao Transporte do Escolar – PNATE - Principal</t>
  </si>
  <si>
    <t>1.7.1.8.05.9.0.00.00.00</t>
  </si>
  <si>
    <t>Outras Transferências Diretas do Fundo Nacional do Desenvolvimento da Educação – FNDE</t>
  </si>
  <si>
    <t>1.7.1.8.05.9.1.00.00.00</t>
  </si>
  <si>
    <t>Outras Transferências Diretas do Fundo Nacional do Desenvolvimento da Educação – FNDE - Principal</t>
  </si>
  <si>
    <t>1.7.1.8.05.9.1.01.00.00</t>
  </si>
  <si>
    <t>1.7.1.8.05.9.1.02.00.00</t>
  </si>
  <si>
    <t>1.7.1.8.05.9.1.03.00.00</t>
  </si>
  <si>
    <t>1.7.1.8.05.9.1.04.00.00</t>
  </si>
  <si>
    <t>FNDE - Educação Infantil - Novas Turmas</t>
  </si>
  <si>
    <t>1.7.1.8.05.9.1.05.00.00</t>
  </si>
  <si>
    <t>FNDE - Auxílio Financeiro aos Municípios</t>
  </si>
  <si>
    <t>1.7.1.8.06.0.0.00.00.00</t>
  </si>
  <si>
    <t>Transferência Financeira do ICMS – Desoneração – L.C. Nº 87/96</t>
  </si>
  <si>
    <t>1.7.1.8.06.1.0.00.00.00</t>
  </si>
  <si>
    <t>1.7.1.8.06.1.1.00.00.00</t>
  </si>
  <si>
    <t>Transferência Financeira do ICMS – Desoneração – L.C. Nº 87/96 - Principal</t>
  </si>
  <si>
    <t>1.7.1.8.06.1.1.01.00.00</t>
  </si>
  <si>
    <t>Transferência Financeira do ICMS – Desoneração – L.C. Nº 87/96 - Principal - PRÓPRIO</t>
  </si>
  <si>
    <t>1.7.1.8.06.1.1.02.00.00</t>
  </si>
  <si>
    <t>Transferência Financeira do ICMS – Desoneração – L.C. Nº 87/96 - Principal - MDE</t>
  </si>
  <si>
    <t>1.7.1.8.06.1.1.03.00.00</t>
  </si>
  <si>
    <t>Transferência Financeira do ICMS – Desoneração – L.C. Nº 87/96 - Principal - ASPS</t>
  </si>
  <si>
    <t>1.7.1.8.06.1.1.04.00.00</t>
  </si>
  <si>
    <t>Transferência Financeira do ICMS – Desoneração – L.C. Nº 87/96 - Principal - FUNDEB</t>
  </si>
  <si>
    <t>1.7.1.8.12.0.0.00.00.00</t>
  </si>
  <si>
    <t>1.7.1.8.12.1.0.00.00.00</t>
  </si>
  <si>
    <t>1.7.1.8.12.1.1.00.00.00</t>
  </si>
  <si>
    <t>1.7.1.8.12.1.1.01.00.00</t>
  </si>
  <si>
    <t>1.7.1.8.12.1.1.02.00.00</t>
  </si>
  <si>
    <t>1.7.1.8.12.1.1.03.00.00</t>
  </si>
  <si>
    <t>1.7.1.8.12.1.1.04.00.00</t>
  </si>
  <si>
    <t>1.7.1.8.12.1.1.05.00.00</t>
  </si>
  <si>
    <t>1.7.1.8.12.1.1.06.00.00</t>
  </si>
  <si>
    <t>1.7.1.8.99.0.0.00.00.00</t>
  </si>
  <si>
    <t>Outras Transferências da União</t>
  </si>
  <si>
    <t>1.7.1.8.99.1.0.00.00.00</t>
  </si>
  <si>
    <t>1.7.1.8.99.1.1.00.00.00</t>
  </si>
  <si>
    <t>Outras Transferências da União - Principal</t>
  </si>
  <si>
    <t>1.7.1.8.99.1.1.01.00.00</t>
  </si>
  <si>
    <t>1.7.1.8.99.1.1.02.00.00</t>
  </si>
  <si>
    <t>Contr. 302.429-59 - Trab. Social Resid.Videiras</t>
  </si>
  <si>
    <t>1.7.1.8.99.1.1.03.00.00</t>
  </si>
  <si>
    <t>Contr. 317..541-41 - Trab. Social Resid. Zilda Arns</t>
  </si>
  <si>
    <t>1.7.1.8.99.1.1.04.00.00</t>
  </si>
  <si>
    <t>Contr. 415..906-33 - Trab. Social Resid. Leonel Brisola</t>
  </si>
  <si>
    <t>1.7.1.8.99.1.1.05.00.00</t>
  </si>
  <si>
    <t>Contr. 395.577-16 - Trab. Social Resid. Dom Ivo</t>
  </si>
  <si>
    <t>1.7.2.0.00.0.0.00.00.00</t>
  </si>
  <si>
    <t>Transferências dos Estados e do Distrito Federal e de suas Entidades</t>
  </si>
  <si>
    <t>1.7.2.0.00.1.0.00.00.00</t>
  </si>
  <si>
    <t>Transferências dos Estados e do D. F. e de suas Entidades</t>
  </si>
  <si>
    <t>1.7.2.0.00.1.1.00.00.00</t>
  </si>
  <si>
    <t>Transf. dos Estados e do D. F. e de suas Entidades - Principal</t>
  </si>
  <si>
    <t>1.72.2.00.1.1.01.00.00</t>
  </si>
  <si>
    <t>Termo de Cooperação - Ministério Público Trab. - Escolas</t>
  </si>
  <si>
    <t>1.7.2.0.00.1.1.02.00.00</t>
  </si>
  <si>
    <t>Fundo Pró Saneamento</t>
  </si>
  <si>
    <t>1.7.2.8.00.0.0.00.00.00</t>
  </si>
  <si>
    <t>Transferências dos Estados - Específica E/M</t>
  </si>
  <si>
    <t>1.7.2.8.01.0.0.00.00.00</t>
  </si>
  <si>
    <t>1.7.2.8.01.1.0.00.00.00</t>
  </si>
  <si>
    <t>Cota-Parte do ICMS</t>
  </si>
  <si>
    <t>1.7.2.8.01.1.1.00.00.00</t>
  </si>
  <si>
    <t>Cota-Parte do ICMS - Principal</t>
  </si>
  <si>
    <t>1.7.2.8.01.1.1.01.00.00</t>
  </si>
  <si>
    <t>Cota-Parte do ICMS - Principal - PRÓPRIO</t>
  </si>
  <si>
    <t>1.7.2.8.01.1.1.02.00.00</t>
  </si>
  <si>
    <t>Cota-Parte do ICMS - Principal - MDE</t>
  </si>
  <si>
    <t>1.7.2.8.01.1.1.03.00.00</t>
  </si>
  <si>
    <t>Cota-Parte do ICMS - Principal- ASPS</t>
  </si>
  <si>
    <t>1.7.2.8.01.1.1.04.00.00</t>
  </si>
  <si>
    <t>Cota-Parte do ICMS - Principal - FUNDEB</t>
  </si>
  <si>
    <t>1.7.2.8.01.2.0.00.00.00</t>
  </si>
  <si>
    <t>Cota-Parte do IPVA</t>
  </si>
  <si>
    <t>1.7.2.8.01.2.1.00.00.00</t>
  </si>
  <si>
    <t>Cota-Parte do IPVA - Principal</t>
  </si>
  <si>
    <t>1.7.2.8.01.2.1.01.00.00</t>
  </si>
  <si>
    <t>Cota-Parte do IPVA - Principal - PRÓPRIO</t>
  </si>
  <si>
    <t>1.7.2.8.01.2.1.02.00.00</t>
  </si>
  <si>
    <t>Cota-Parte do IPVA - Principal - MDE</t>
  </si>
  <si>
    <t>1.7.2.8.01.2.1.03.00.00</t>
  </si>
  <si>
    <t>Cota-Parte do IPVA - Principal - ASPS</t>
  </si>
  <si>
    <t>1.7.2.8.01.2.1.04.00.00</t>
  </si>
  <si>
    <t>Cota-Parte do IPVA - Principal - FUNDEB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</si>
  <si>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</si>
  <si>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</si>
  <si>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</si>
  <si>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</si>
  <si>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</si>
  <si>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</si>
  <si>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</si>
  <si>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</si>
  <si>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</si>
  <si>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</si>
  <si>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</si>
  <si>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Cota-Parte do IPI - Municípios - Principal - FUNDEB</t>
  </si>
  <si>
    <t>1.7.2.8.01.4.0.00.00.00</t>
  </si>
  <si>
    <t>Cota-Parte da Contribuição de Intervenção no Domínio Econômico</t>
  </si>
  <si>
    <t>1.7.2.8.01.4.1.00.00.00</t>
  </si>
  <si>
    <t>Cota-Parte da Contribuição de Intervenção no Domínio Econômico - Principal</t>
  </si>
  <si>
    <t>1.7.2.8.03.0.0.00.00.00</t>
  </si>
  <si>
    <t>Transferência de Recursos do Estado para Programas de Saúde – Repasse Fundo a Fundo</t>
  </si>
  <si>
    <t>1.7.2.8.03.1.0.00.00.00</t>
  </si>
  <si>
    <t>1.7.2.8.03.1.1.00.00.00</t>
  </si>
  <si>
    <t>Transferência de Recursos do Estado para Programas de Saúde – Repasse Fundo a Fundo - Principal</t>
  </si>
  <si>
    <t>1.7.2.8.03.1.1.01.00.00</t>
  </si>
  <si>
    <t>1.7.2.8.03.1.1.02.00.00</t>
  </si>
  <si>
    <t>1.7.2.8.03.1.1.03.00.00</t>
  </si>
  <si>
    <t>1.7.2.8.03.1.1.04.00.00</t>
  </si>
  <si>
    <t>1.7.2.8.03.1.1.05.00.00</t>
  </si>
  <si>
    <t>1.7.2.8.03.1.1.06.00.00</t>
  </si>
  <si>
    <t>1.7.2.8.03.1.1.07.00.00</t>
  </si>
  <si>
    <t>1.7.2.8.03.1.1.08.00.00</t>
  </si>
  <si>
    <t>1.7.2.8.03.1.1.09.00.00</t>
  </si>
  <si>
    <t>1.7.2.8.03.1.1.10.00.00</t>
  </si>
  <si>
    <t>1.7.2.8.03.1.1.11.00.00</t>
  </si>
  <si>
    <t>1.7.2.8.03.1.1.12.00.00</t>
  </si>
  <si>
    <t>1.7.2.8.03.1.1.13.00.00</t>
  </si>
  <si>
    <t>1.7.2.8.03.1.1.14.00.00</t>
  </si>
  <si>
    <t>1.7.2.8.03.1.1.15.00.00</t>
  </si>
  <si>
    <t>1.7.2.8.03.1.1.16.00.00</t>
  </si>
  <si>
    <t>FES - CAPS</t>
  </si>
  <si>
    <t>1.7.2.8.03.1.1.17.00.00</t>
  </si>
  <si>
    <t>FES - Vigilância Epidemiológica</t>
  </si>
  <si>
    <t>1.7.2.8.07.0.0.00.00.00</t>
  </si>
  <si>
    <t>Transferência de Estados destinadas a Assistência Social</t>
  </si>
  <si>
    <t>1.7.2.8.07.1.0.00.00.00</t>
  </si>
  <si>
    <t>1.7.2.8.07.1.1.00.00.00</t>
  </si>
  <si>
    <t>Transferência de Estados destinadas a Assistência Social - Principal</t>
  </si>
  <si>
    <t>1.7.2.8.07.1.1.01.00.00</t>
  </si>
  <si>
    <t>Transf. do Fundo Estadual de Assist. Social</t>
  </si>
  <si>
    <t>1.7.2.8.07.1.1.02.00.00</t>
  </si>
  <si>
    <t>1.7.2.8.10.0.0.00.00.00</t>
  </si>
  <si>
    <t>Transf. de Convênios dos Estados e do Distrito F. e de Suas Entidades</t>
  </si>
  <si>
    <t>1.7.2.8.10.9.0.00.00.00</t>
  </si>
  <si>
    <t xml:space="preserve"> Outras Transf. de Convênios dos Estados </t>
  </si>
  <si>
    <t>1.7.2.8.10.9.1.00.00.00</t>
  </si>
  <si>
    <t xml:space="preserve"> Outras Transf. de Convênios dos Estados - Principal</t>
  </si>
  <si>
    <t>Convênio SEDACTEL nº 17/2018</t>
  </si>
  <si>
    <t>1.7.2.8.99.0.0.00.00.00</t>
  </si>
  <si>
    <t>Outras Transferências dos Estados</t>
  </si>
  <si>
    <t>1.7.2.8.99.1.0.00.00.00</t>
  </si>
  <si>
    <t>1.7.2.8.99.1.1.00.00.00</t>
  </si>
  <si>
    <t>Outras Transferências dos Estados - Principal</t>
  </si>
  <si>
    <t>1.7.2.8.99.1.1.01.00.00</t>
  </si>
  <si>
    <t>Cota-Parte das Multas de Trânsito - Principal</t>
  </si>
  <si>
    <t>1.7.3.0.00.0.0.00.00.00</t>
  </si>
  <si>
    <t>Transferências dos Municípios e de suas Entidades</t>
  </si>
  <si>
    <t>1.7.3.0.00.1.0.00.00.00</t>
  </si>
  <si>
    <t>1.7.3.0.00.1.1.00.00.00</t>
  </si>
  <si>
    <t>Transferências dos Municípios e de suas Entidades - Principal</t>
  </si>
  <si>
    <t>1.7.3.0.00.1.1.01.00.00</t>
  </si>
  <si>
    <t>FUNPROSM</t>
  </si>
  <si>
    <t>1531</t>
  </si>
  <si>
    <t>1.7.4.0.00.0.0.00.00.00</t>
  </si>
  <si>
    <t>Transferências de Instituições Privadas</t>
  </si>
  <si>
    <t>Doações em Benefício de Crianças e Adolescentes - PJ - Principal</t>
  </si>
  <si>
    <t>Doações em Benefício de Idosos - PJ - principal</t>
  </si>
  <si>
    <t>1.7.5.0.00.0.0.00.00.00</t>
  </si>
  <si>
    <t>Transferências de Outras Instituições Públicas</t>
  </si>
  <si>
    <t>1.7.5.8.00.0.0.00.00.00</t>
  </si>
  <si>
    <t>Transferências de Outras Instituições Públicas - Específica E/M</t>
  </si>
  <si>
    <t>1.7.5.8.01.0.0.00.00.00</t>
  </si>
  <si>
    <t>Transferências de Recursos do Fundo de Manutenção e Desenvolvimento da Educação Básica e de Valorização dos Profissionais da Educação – FUNDEB</t>
  </si>
  <si>
    <t>1.7.5.8.01.1.0.00.00.00</t>
  </si>
  <si>
    <t>1.7.5.8.01.1.1.00.00.00</t>
  </si>
  <si>
    <t>Transferências de Recursos do Fundo de Manutenção e Desenvolvimento da Educação Básica e de Valorização dos Profissionais da Educação – FUNDEB - Principal</t>
  </si>
  <si>
    <t>1.7.7.0.00.0.0.00.00.00</t>
  </si>
  <si>
    <t>Transferências de Pessoas Físicas</t>
  </si>
  <si>
    <t>Doações em Benefício de Crianças e Adolescentes - PF - Principal</t>
  </si>
  <si>
    <t>Doações em Benefício de Idosos - PF - Principal</t>
  </si>
  <si>
    <t>1.9.0.0.00.0.0.00.00.00</t>
  </si>
  <si>
    <t>Outras Receitas Correntes</t>
  </si>
  <si>
    <t>1.9.1.0.00.0.0.00.00.00</t>
  </si>
  <si>
    <t>Multas Administrativas, Contratuais e Judiciais</t>
  </si>
  <si>
    <t>1.9.1.0.01.0.0.00.00.00</t>
  </si>
  <si>
    <t>Multas Previstas em Legislação Específica</t>
  </si>
  <si>
    <t>1.9.1.0.01.1.0.00.00.00</t>
  </si>
  <si>
    <t>1.9.1.0.01.1.1.00.00.00</t>
  </si>
  <si>
    <t>Multas Previstas em Legislação Específica - Principal</t>
  </si>
  <si>
    <t>1.9.1.0.01.1.1.01.00.00</t>
  </si>
  <si>
    <t>Multas Previstas na Legislação Sanitária</t>
  </si>
  <si>
    <t>1.9.1.0.01.1.1.02.00.00</t>
  </si>
  <si>
    <t>Multas Previstas na Legislação de Registro do Comércio</t>
  </si>
  <si>
    <t>1.9.1.0.01.1.1.03.00.00</t>
  </si>
  <si>
    <t>Multas Previstas na Legislação de Trânsito</t>
  </si>
  <si>
    <t>1.9.1.0.01.1.1.04.00.00</t>
  </si>
  <si>
    <t xml:space="preserve">Multas por Auto de Infração </t>
  </si>
  <si>
    <t>1.9.1.0.01.1.1.04.01.00</t>
  </si>
  <si>
    <t>1.9.1.0.01.1.1.04.02.00</t>
  </si>
  <si>
    <t>1.9.1.0.01.1.1.04.03.00</t>
  </si>
  <si>
    <t>1.9.1.0.01.1.1.04.04.00</t>
  </si>
  <si>
    <t>1.9.1.0.01.1.1.04.05.00</t>
  </si>
  <si>
    <t>1.9.1.0.01.1.1.04.06.00</t>
  </si>
  <si>
    <t>Outras Multas por Auto de Infração</t>
  </si>
  <si>
    <t>1.9.1.0.01.1.1.05.00.00</t>
  </si>
  <si>
    <t>Multa Contratual</t>
  </si>
  <si>
    <t>1.9.1.0.01.1.1.05.01.00</t>
  </si>
  <si>
    <t>Multa Contratual - Outros Rec. Saúde</t>
  </si>
  <si>
    <t>1.9.1.0.01.1.2.00.00.00</t>
  </si>
  <si>
    <t>Multas Previstas em Legislação Específica - Multas e Juros</t>
  </si>
  <si>
    <t>1.9.1.0.01.1.2.01.00.00</t>
  </si>
  <si>
    <t>Multas Previstas na Legislação Sanitária - Multas e Juros</t>
  </si>
  <si>
    <t>1.9.1.0.01.1.2.02.00.00</t>
  </si>
  <si>
    <t>Multas Previstas na Legislação de Registro do Comércio - Multas e Juros</t>
  </si>
  <si>
    <t>1.9.1.0.01.1.2.04.00.00</t>
  </si>
  <si>
    <t>Multas por Auto de Infração - Multas e Juros</t>
  </si>
  <si>
    <t>1.9.1.0.01.1.2.04.01.00</t>
  </si>
  <si>
    <t>1.9.1.0.01.1.2.04.02.00</t>
  </si>
  <si>
    <t>1.9.1.0.01.1.2.04.03.00</t>
  </si>
  <si>
    <t>1.9.1.0.01.1.2.04.04.00</t>
  </si>
  <si>
    <t>1.9.1.0.01.1.2.04.05.00</t>
  </si>
  <si>
    <t>1.9.1.0.01.1.3.00.00.00</t>
  </si>
  <si>
    <t>Multas Previstas em Legislação Específica - Dívida Ativa</t>
  </si>
  <si>
    <t>1.9.1.0.01.1.3.01.00.00</t>
  </si>
  <si>
    <t>Multas Previstas na Legislação Sanitária - Dívida Ativa</t>
  </si>
  <si>
    <t>1.9.1.0.01.1.3.02.00.00</t>
  </si>
  <si>
    <t>1.9.1.0.01.1.3.04.00.00</t>
  </si>
  <si>
    <t>Multas por Auto de Infração - Dívida Ativa</t>
  </si>
  <si>
    <t>1.9.1.0.01.1.3.04.01.00</t>
  </si>
  <si>
    <t>1.9.1.0.01.1.3.04.02.00</t>
  </si>
  <si>
    <t>1.9.1.0.01.1.3.04.03.00</t>
  </si>
  <si>
    <t>1.9.1.0.01.1.3.04.04.00</t>
  </si>
  <si>
    <t>1.9.1.0.01.1.3.04.05.00</t>
  </si>
  <si>
    <t>1.9.1.0.01.1.3.04.06.00</t>
  </si>
  <si>
    <t xml:space="preserve">Outras Multas por Auto de Infração </t>
  </si>
  <si>
    <t>1.9.1.0.01.1.4.00.00.00</t>
  </si>
  <si>
    <t>Multas Previstas em Legislação Específica - Dívida Ativa - Multas e Juros</t>
  </si>
  <si>
    <t>1.9.1.0.01.1.4.01.00.00</t>
  </si>
  <si>
    <t xml:space="preserve">Multas Previstas na Legislação Sanitária - Dívida Ativa- Multas e Juros </t>
  </si>
  <si>
    <t>1.9.1.0.01.1.4.02.00.00</t>
  </si>
  <si>
    <t>Multas Prev. na Legislação de Reg. do Com. - Dívida Ativa - Multas e Juros</t>
  </si>
  <si>
    <t>1.9.1.0.01.1.4.04.00.00.00</t>
  </si>
  <si>
    <t xml:space="preserve">Autos de Infração - Dívida Ativa - Multas e Juros  </t>
  </si>
  <si>
    <t>1.9.1.0.01.1.4.04.01.00</t>
  </si>
  <si>
    <t xml:space="preserve">Multas por Auto de Infração - Alvará </t>
  </si>
  <si>
    <t>1.9.1.0.01.1.4.04.02.00</t>
  </si>
  <si>
    <t>Multas por Auto de Infração - ISS -</t>
  </si>
  <si>
    <t>1.9.1.0.01.1.4.04.03.00</t>
  </si>
  <si>
    <t>1.9.1.0.01.1.4.04.04.00</t>
  </si>
  <si>
    <t>1.9.1.0.01.1.4.04.05.00</t>
  </si>
  <si>
    <t>1.9.1.0.01.1.4.04.06.00</t>
  </si>
  <si>
    <t>1.9.1.0.06.0.0.00.00.00</t>
  </si>
  <si>
    <t>Multas por Danos Ambientais</t>
  </si>
  <si>
    <t>1.9.1.0.06.1.0.00.00.00</t>
  </si>
  <si>
    <t>Multas Administrativas por Danos Ambientais</t>
  </si>
  <si>
    <t>1.9.1.0.06.1.1.00.00.00</t>
  </si>
  <si>
    <t>Multas Administrativas por Danos Ambientais - Principal</t>
  </si>
  <si>
    <t>1.9.1.0.06.1.2.00.00.00</t>
  </si>
  <si>
    <t>Multas Administrativas por Danos Ambientais - Multas e Juros</t>
  </si>
  <si>
    <t>1.9.1.0.06.1.3.00.00.00</t>
  </si>
  <si>
    <t>Multas Administrativas por Danos Ambientais - Dívida Ativa</t>
  </si>
  <si>
    <t>1.9.1.0.06.1.4.00.00.00</t>
  </si>
  <si>
    <t>Multas Administrativas por Danos Ambientais - Dívida Ativa - Multas e Juros</t>
  </si>
  <si>
    <t>1.9.1.0.09.0.0.00.00.00</t>
  </si>
  <si>
    <t>Multas e Juros Previstos em Contratos</t>
  </si>
  <si>
    <t>1.9.1.0.09.1.0.00.00.00</t>
  </si>
  <si>
    <t>1.9.1.0.09.1.1.00.00.00</t>
  </si>
  <si>
    <t>Multas e Juros Previstos em Contratos - Principal</t>
  </si>
  <si>
    <t>1.9.1.0.09.1.1.01.00.00.00</t>
  </si>
  <si>
    <t>Concessão de Empréstimo</t>
  </si>
  <si>
    <t>1.9.1.0.09.1.1.02.00.00.00</t>
  </si>
  <si>
    <t>Alienação de Bens</t>
  </si>
  <si>
    <t>1.9.1.0.09.1.1.03.00.00.00</t>
  </si>
  <si>
    <t>Multas Contratuais</t>
  </si>
  <si>
    <t>1.9.2.0.00.0.0.00.00.00</t>
  </si>
  <si>
    <t>Indenizações, Restituições e Ressarcimentos</t>
  </si>
  <si>
    <t>Indenizações</t>
  </si>
  <si>
    <t>Outras Indenizações - Principal</t>
  </si>
  <si>
    <t>Restituições</t>
  </si>
  <si>
    <t>Restituições de Convênios</t>
  </si>
  <si>
    <t>Restituições de Convênios - Primárias</t>
  </si>
  <si>
    <t>Restituições de Convênios - Primárias - Principal</t>
  </si>
  <si>
    <t>Restituição Convênios FUMID</t>
  </si>
  <si>
    <t>Restituição - Mais Educação</t>
  </si>
  <si>
    <t>1.9.2.2.01.1.1.04.00.00</t>
  </si>
  <si>
    <t>Restituição - PNAC</t>
  </si>
  <si>
    <t>Restituição - FNAS - PMC</t>
  </si>
  <si>
    <t>Restituição - FMDCA</t>
  </si>
  <si>
    <t>1.9.2.2.99.0.0.00.00.00</t>
  </si>
  <si>
    <t>Outras Restituições</t>
  </si>
  <si>
    <t>1.9.2.2.99.1.0.00.00.00</t>
  </si>
  <si>
    <t>1.9.2.2.99.1.1.00.00.00</t>
  </si>
  <si>
    <t>Outras Restituições - Principal</t>
  </si>
  <si>
    <t xml:space="preserve">Restituição Determinadas pelo TCE  </t>
  </si>
  <si>
    <t>Programa Troca-troca</t>
  </si>
  <si>
    <t>1.9.2.2.99.1.1.03.00.00</t>
  </si>
  <si>
    <t>Restituição pelo Uso de Bens do Município</t>
  </si>
  <si>
    <t>1.9.2.2.99.1.1.04.00.00</t>
  </si>
  <si>
    <t>Restituição pelo Pagamento Indevido -Principal</t>
  </si>
  <si>
    <t>1.9.2.2.99.1.1.04.01.00</t>
  </si>
  <si>
    <t>1.9.2.2.99.1.1.04.02.00</t>
  </si>
  <si>
    <t>Restituição pelo Pagamento Indevido - IPASSP</t>
  </si>
  <si>
    <t>1.9.2.2.99.1.1.07.00.00</t>
  </si>
  <si>
    <t>Demais Restituições</t>
  </si>
  <si>
    <t>1.9.2.2.99.1.1.08.00.00</t>
  </si>
  <si>
    <t>1.9.2.2.99.1.1.09.00.00</t>
  </si>
  <si>
    <t>Outras Restituições - Recursos FMS</t>
  </si>
  <si>
    <t>1.9.2.2.99.1.1.10.00.00</t>
  </si>
  <si>
    <t>Restituições de Recursos da Saúde</t>
  </si>
  <si>
    <t>1.9.2.2.99.1.1.11.00.00</t>
  </si>
  <si>
    <t>Restituições FUNCULTURA</t>
  </si>
  <si>
    <t>1.9.2.2.99.1.1.12.00.00</t>
  </si>
  <si>
    <t>Restituições Determinadas pelo TCE - IPLAN</t>
  </si>
  <si>
    <t>1.9.2.2.99.1.1.13.00.00</t>
  </si>
  <si>
    <t>Restituições - Apoio a Rede Hospitalar</t>
  </si>
  <si>
    <t>1.9.2.2.99.1.2.00.00.00</t>
  </si>
  <si>
    <t>Outras Restituições - Multas e Juros</t>
  </si>
  <si>
    <t>1.9.2.2.99.1.2.01.00.00</t>
  </si>
  <si>
    <t>1.9.2.2.99.1.2.02.00.00</t>
  </si>
  <si>
    <t>1.9.2.2.99.1.2.03.00.00</t>
  </si>
  <si>
    <t>1.9.2.2.99.1.2.07.00.00</t>
  </si>
  <si>
    <t>1.9.2.2.99.1.2.14.00.00</t>
  </si>
  <si>
    <t>Restituições - Saúde do Trabalhador</t>
  </si>
  <si>
    <t>1.9.2.2.99.1.2.04.00.00</t>
  </si>
  <si>
    <t>1.9.2.2.99.1.2.04.01.00</t>
  </si>
  <si>
    <t>1.9.2.2.99.1.3.00.00.00</t>
  </si>
  <si>
    <t>Outras Restituições - Dívida Ativa</t>
  </si>
  <si>
    <t>1.9.2.2.99.1.3.01.00.00</t>
  </si>
  <si>
    <t>1.9.2.2.99.1.3.02.00.00</t>
  </si>
  <si>
    <t>1.9.2.2.99.1.3.03.00.00</t>
  </si>
  <si>
    <t>1.9.2.2.99.1.3.04.00.00</t>
  </si>
  <si>
    <t>1.9.2.2.99.1.3.04.01.00</t>
  </si>
  <si>
    <t>1.9.2.2.99.1.3.07.00.00</t>
  </si>
  <si>
    <t>1.9.2.2.99.1.4.00.00.00</t>
  </si>
  <si>
    <t>Outras Restituições - Dívida Ativa - Multas e Juros</t>
  </si>
  <si>
    <t>1.9.2.2.99.1.4.01.00.00</t>
  </si>
  <si>
    <t>1.9.2.2.99.1.4.02.00.00</t>
  </si>
  <si>
    <t>1.9.2.2.99.1.4.03.00.00</t>
  </si>
  <si>
    <t>1.9.2.2.99.1.4.04.00.00</t>
  </si>
  <si>
    <t>1.9.2.2.99.1.4.04.01.00</t>
  </si>
  <si>
    <t>1.9.2.2.99.1.4.07.00.00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</si>
  <si>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</si>
  <si>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</si>
  <si>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</si>
  <si>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</si>
  <si>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1.9.9.0.03.1.0.00.00.00</t>
  </si>
  <si>
    <t>1.9.9.0.03.1.1.00.00.00</t>
  </si>
  <si>
    <t>Compensações Financeiras entre o Regime Geral e os Regimes Próprios de Previdência dos Servidores - Principal</t>
  </si>
  <si>
    <t>1.9.9.0.03.1.1.01.00.00</t>
  </si>
  <si>
    <t>1.9.9.0.12.2.0.00.00.00</t>
  </si>
  <si>
    <t>Ônus de Sucumbência</t>
  </si>
  <si>
    <t>1.9.9.0.12.2.1.00.00.00</t>
  </si>
  <si>
    <t>Ônus de Sucumbência - Principal</t>
  </si>
  <si>
    <t>1.9.9.0.12.2.1.01.00.00</t>
  </si>
  <si>
    <t>1.9.9.0.12.2.2.00.00.00</t>
  </si>
  <si>
    <t>Ônus de Sucumbência - Multas e Juros</t>
  </si>
  <si>
    <t>1.9.9.0.12.2.2.01.00.00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</si>
  <si>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</si>
  <si>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</si>
  <si>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</si>
  <si>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</si>
  <si>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</si>
  <si>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</si>
  <si>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1.9.9.0.99.1.1.01.00.00</t>
  </si>
  <si>
    <t>Outras Receitas Diretamente Arrecadadas pelo RPPS - Principal</t>
  </si>
  <si>
    <t>1.9.9.0.99.1.1.01.01.00</t>
  </si>
  <si>
    <t>1.9.9.0.99.1.1.01.02.00</t>
  </si>
  <si>
    <t>1.9.9.0.99.1.1.03.00.00</t>
  </si>
  <si>
    <t>Receitas Diretamente Arrecadadas pelo Fundo de Assistência à Saúde dos Servidores - Principal</t>
  </si>
  <si>
    <t>1.9.9.0.99.1.1.03.01.00</t>
  </si>
  <si>
    <t>1.9.9.0.99.1.1.98.00.00</t>
  </si>
  <si>
    <t>Outras Receitas - PNAE</t>
  </si>
  <si>
    <t>1.9.9.0.99.1.1.99.00.00</t>
  </si>
  <si>
    <t>Outras Receitas Diversas</t>
  </si>
  <si>
    <t>1.9.9.0.99.2.0.00.00.00</t>
  </si>
  <si>
    <t>Outras Receitas - Financeiras</t>
  </si>
  <si>
    <t>1.9.9.0.99.2.1.00.00.00</t>
  </si>
  <si>
    <t>Outras Receitas - Financeiras - Principal</t>
  </si>
  <si>
    <t>1.9.9.0.99.2.1.01.00.00</t>
  </si>
  <si>
    <t>Receitas Diversas</t>
  </si>
  <si>
    <t>1.9.9.0.99.2.1.02.00.00</t>
  </si>
  <si>
    <t>Receitas Diversas - FMAS</t>
  </si>
  <si>
    <t>2.0.0.0.00.0.0.00.00.00</t>
  </si>
  <si>
    <t>Receitas de Capital</t>
  </si>
  <si>
    <t>2.1.0.0.00.0.0.00.00.00</t>
  </si>
  <si>
    <t>Operações de Crédito</t>
  </si>
  <si>
    <t>2.1.1.0.00.0.0.00.00.00</t>
  </si>
  <si>
    <t>Operações de Crédito - Mercado Interno</t>
  </si>
  <si>
    <t>Contrato FINISA</t>
  </si>
  <si>
    <t>2.1.1.9.00.0.0.00.00.00</t>
  </si>
  <si>
    <t>Outras Operações de Crédito - Mercado Interno</t>
  </si>
  <si>
    <t>2.1.1.9.00.1.0.00.00.00</t>
  </si>
  <si>
    <t>2.1.1.9.00.1.1.00.00.00</t>
  </si>
  <si>
    <t>Outras Operações de Crédito - Mercado Interno - Principal</t>
  </si>
  <si>
    <t>2.1.1.9.00.1.1.03.00.00</t>
  </si>
  <si>
    <t>Pró-Transporte - PAC</t>
  </si>
  <si>
    <t>2.2.0.0.00.0.0.00.00.00</t>
  </si>
  <si>
    <t>2.2.2.0.00.0.0.00.00.00</t>
  </si>
  <si>
    <t>Alienação de Bens Imóveis</t>
  </si>
  <si>
    <t>2.2.2.0.00.1.0.00.00.00</t>
  </si>
  <si>
    <t>2.2.2.0.00.1.1.00.00.00</t>
  </si>
  <si>
    <t>Alienação de Bens Imóveis - Principal</t>
  </si>
  <si>
    <t>2.2.2.0.00.1.1.01.00.00</t>
  </si>
  <si>
    <t xml:space="preserve">Alienação de Bens Imóveis - Principal - RPPS </t>
  </si>
  <si>
    <t>2.2.2.0.00.1.1.02.00.00</t>
  </si>
  <si>
    <t>Alienação de Bens Imóveis - Principal - Exceto RPPS</t>
  </si>
  <si>
    <t>2.2.2.0.00.1.1.02.01.00</t>
  </si>
  <si>
    <t>2.2.2.0.00.1.2.00.00.00</t>
  </si>
  <si>
    <t>Alienação de Bens Imóveis - Multas e Juros</t>
  </si>
  <si>
    <t>2.2.2.0.00.1.2.02.00.00</t>
  </si>
  <si>
    <t>Alienação de Bens Imóveis - Multas e Juros - Exceto RPPS</t>
  </si>
  <si>
    <t>2.2.2.0.00.1.2.02.01.00</t>
  </si>
  <si>
    <t>2.2.2.0.00.1.3.00.00.00</t>
  </si>
  <si>
    <t>Alienação de Bens Imóveis -Dívida Ativa</t>
  </si>
  <si>
    <t>2.2.2.0.00.1.3.02.00.00</t>
  </si>
  <si>
    <t>Alienação de Bens Imóveis - Dívida Ativa - Exceto RPPS</t>
  </si>
  <si>
    <t>2.2.2.0.00.1.3.02.01.00</t>
  </si>
  <si>
    <t>2.2.2.0.00.1.4.00.00.00</t>
  </si>
  <si>
    <t>Alienação de Bens Imóveis -Multas e Juros - Dívida Ativa</t>
  </si>
  <si>
    <t>2.2.2.0.00.1.4.02.00.00</t>
  </si>
  <si>
    <t>Alienação de Bens Imóveis - Multas e Juros - Dívida Ativa - Exceto RPPS</t>
  </si>
  <si>
    <t>2.2.2.0.00.1.4.02.01.00</t>
  </si>
  <si>
    <t>2.3.0.0.00.0.0.00.00.00</t>
  </si>
  <si>
    <t>Amortização de Empréstimos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</si>
  <si>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</si>
  <si>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</si>
  <si>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</si>
  <si>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</si>
  <si>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</si>
  <si>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2.3.0.0.06.1.1.01.00.00</t>
  </si>
  <si>
    <t>2.3.0.0.06.1.2.00.00.00</t>
  </si>
  <si>
    <t>Amortização de Empréstimos Contratuais - Multas e Juros</t>
  </si>
  <si>
    <t>2.3.0.0.06.1.2.01.00.00</t>
  </si>
  <si>
    <t>2.3.0.0.06.1.3.00.00.00</t>
  </si>
  <si>
    <t>Amortização de Empréstimos Contratuais - Dívida Ativa</t>
  </si>
  <si>
    <t>2.3.0.0.06.1.3.01.00.00</t>
  </si>
  <si>
    <t>2.3.0.0.06.1.4.00.00.00</t>
  </si>
  <si>
    <t>Amortização de Empréstimos Contratuais - Dívida Ativa Multas e Juros</t>
  </si>
  <si>
    <t>2.3.0.0.06.1.4.01.00.00</t>
  </si>
  <si>
    <t>2.4.0.0.00.0.0.00.00.00</t>
  </si>
  <si>
    <t>Transferências de Capital</t>
  </si>
  <si>
    <t>2.4.1.0.00.0.0.00.00.00</t>
  </si>
  <si>
    <t>2.4.1.8.00.0.0.00.00.00</t>
  </si>
  <si>
    <t>2.4.1.8.03.0.0.00.00.00</t>
  </si>
  <si>
    <t>Transferências de Recursos do Sistema Único de Saúde - SUS</t>
  </si>
  <si>
    <t>2.4.1.8.03.1.0.00.00.00</t>
  </si>
  <si>
    <t>2.4.1.8.03.1.1.00.00.00</t>
  </si>
  <si>
    <t>Transferências de Recursos do Sistema Único de Saúde - SUS - Principal</t>
  </si>
  <si>
    <t>2.4.1.8.03.1.1.01.00.00</t>
  </si>
  <si>
    <t>Estruturação da Rede de Atenção Básica</t>
  </si>
  <si>
    <t>2.4.1.8.03.1.1.02.00.00</t>
  </si>
  <si>
    <t>Estruturação da Rede Especializada</t>
  </si>
  <si>
    <t>2.4.1.8.05.0.0.00.00.00</t>
  </si>
  <si>
    <t>Transferência de Recursos Destinados a Programas de Educação</t>
  </si>
  <si>
    <t>2.4.1.8.05.1.0.00.00.00</t>
  </si>
  <si>
    <t>2.4.1.8.05.1.1.00.00.00</t>
  </si>
  <si>
    <t>Transferência de Recursos Destinados a Programas de Educação - Principal</t>
  </si>
  <si>
    <t>2.4.1.8.05.1.1.01.00.00</t>
  </si>
  <si>
    <t>FNDE - PAR - Quadra Escola Bernardino</t>
  </si>
  <si>
    <t>1561</t>
  </si>
  <si>
    <t>2.4.1.8.10.0.0.00.00.00</t>
  </si>
  <si>
    <t>Transferência de Convênios da União e de suas Entidades</t>
  </si>
  <si>
    <t>2.4.1.8.10.2.0.00.00.00</t>
  </si>
  <si>
    <t>Transferências de Convênio da União destinadas a Programas de Educação</t>
  </si>
  <si>
    <t>2.4.1.8.10.2.1.00.00.00</t>
  </si>
  <si>
    <t>Transferências de Convênio da União destinadas a Programas de Educação - Principal</t>
  </si>
  <si>
    <t>2.4.1.8.10.2.1.01.00.00</t>
  </si>
  <si>
    <t>FNDE - Proinfancia</t>
  </si>
  <si>
    <t>2.4.1.8.10.2.1.02.00.00</t>
  </si>
  <si>
    <t>Termo Compromisso PAC 203589</t>
  </si>
  <si>
    <t>2.4.1.8.10.2.1.03.00.00</t>
  </si>
  <si>
    <t>Conv. 704173/2010 - Proinfância</t>
  </si>
  <si>
    <t>2.4.1.8.10.2.1.04.00.00</t>
  </si>
  <si>
    <t>FNDE - Termo Compr. PAR 20160105</t>
  </si>
  <si>
    <t>2.4.1.8.10.9.0.00.00.00</t>
  </si>
  <si>
    <t>Outras Transferências de Convênios da União</t>
  </si>
  <si>
    <t>2.4.1.8.10.9.1.00.00.00</t>
  </si>
  <si>
    <t>Outras Transferências de Convênios da União - Principal</t>
  </si>
  <si>
    <t>2.4.1.8.10.9.1.01.00.00</t>
  </si>
  <si>
    <t>Conv. 843615/2017 - Complexo Guarani Atlântico</t>
  </si>
  <si>
    <t>1512</t>
  </si>
  <si>
    <t>2.4.1.8.10.9.1.03.00.00</t>
  </si>
  <si>
    <t>Conv. 845172/2017 - 1ª Etapa Praça Novo Horizonte</t>
  </si>
  <si>
    <t>1513</t>
  </si>
  <si>
    <t>2.4.1.8.10.9.1.04.00.00</t>
  </si>
  <si>
    <t>Conv. 846202/2017 - Revitalização Parque Itaimbé</t>
  </si>
  <si>
    <t>1514</t>
  </si>
  <si>
    <t>2.4.1.8.10.9.1.05.00.00</t>
  </si>
  <si>
    <t>Conv . 872809/2018 - Centro de Convivência</t>
  </si>
  <si>
    <t>1532</t>
  </si>
  <si>
    <t>2.4.1.8.99.0.0.00.00.00</t>
  </si>
  <si>
    <t>2.4.1.8.99.1.0.00.00.00</t>
  </si>
  <si>
    <t>2.4.1.8.99.1.1.00.00.00</t>
  </si>
  <si>
    <t>2.4.1.8.99.1.1.01.00.00</t>
  </si>
  <si>
    <t>2.4.1.8.99.1.1.02.00.00</t>
  </si>
  <si>
    <t>2.4.1.8.99.1.1.03.00.00</t>
  </si>
  <si>
    <t>Contrato 373.425-06 - Modernização Centro de Atividades Multiplas</t>
  </si>
  <si>
    <t>2.4.1.8.99.1.1.04.00.00</t>
  </si>
  <si>
    <t>2.4.1.8.99.1.1.05.00.00</t>
  </si>
  <si>
    <t>2.4.1.8.99.1.1.06.00.00</t>
  </si>
  <si>
    <t>Transferência Minist. Da Integr.Nacional - Ações de Recuperação</t>
  </si>
  <si>
    <t>2.4.1.8.99.1.1.07.00.00</t>
  </si>
  <si>
    <t>Contrato 831537/2016 - Moderniz. e Implant. Academia ao Ar Livre</t>
  </si>
  <si>
    <t>2.4.1.8.99.1.1.08.00.00</t>
  </si>
  <si>
    <t>Contr. 80519/2014 - Aq. Equip. Esportivo</t>
  </si>
  <si>
    <t>2.4.1.8.99.1.1.09.00.00</t>
  </si>
  <si>
    <t>Conr. 818588/2015 - Revit. Praça Dois de Novembro</t>
  </si>
  <si>
    <t>Conr. 860543/2017 - Aquis. Máquina</t>
  </si>
  <si>
    <t>Conr. 861960/2017 - Aquis. Máquina</t>
  </si>
  <si>
    <t>2.4.1.8.99.1.1.12.00.00</t>
  </si>
  <si>
    <t>Conr. 829456/2016 - Infraestr. Urbana Pavimentação</t>
  </si>
  <si>
    <t>2.4.2.0.00.0.0.00.00.00</t>
  </si>
  <si>
    <t>2.4.2.0.00.1.0.00.00.00</t>
  </si>
  <si>
    <t>2.4.2.0.00.1.1.00.00.00</t>
  </si>
  <si>
    <t>Transferências dos Estados e do D.F. e de suas Entidades - Principal</t>
  </si>
  <si>
    <t>2.4.2.0.00.1.1.01.00.00</t>
  </si>
  <si>
    <t>Convênio nº 05/2017 - DEXP - CORSAN</t>
  </si>
  <si>
    <t>2.4.2.0.00.1.1.02.00.00</t>
  </si>
  <si>
    <t>Fundo Pro Saneamento</t>
  </si>
  <si>
    <t>2.4.5.0.00.0.0.00.00.00</t>
  </si>
  <si>
    <t>2.4.5.8.00.0.0.00.00.00</t>
  </si>
  <si>
    <t>2.4.5.8.01.0.0.00.00.00</t>
  </si>
  <si>
    <t>2.4.5.8.01.1.0.00.00.00</t>
  </si>
  <si>
    <t>2.4.5.8.01.1.1.00.00.00</t>
  </si>
  <si>
    <t>Transferências de Outras Instituições Públicas - Principal</t>
  </si>
  <si>
    <t>2.4.5.8.01.1.1.01.00.00</t>
  </si>
  <si>
    <t>Transf. CORSAN - Proc. 027/1.05.0017393-4</t>
  </si>
  <si>
    <t>7.2.0.0.00.0.0.00.00.00</t>
  </si>
  <si>
    <t>7.2.1.0.00.0.0.00.00.00</t>
  </si>
  <si>
    <t>7.2.1.0.04.0.0.00.00.00</t>
  </si>
  <si>
    <t>Contribuições para o Regime Próprio de Previdência Social - RPPS</t>
  </si>
  <si>
    <t>7.2.1.0.04.1.0.00.00.00</t>
  </si>
  <si>
    <t>Contribuição Patronal de Servidor Ativo Civil para o RPPS</t>
  </si>
  <si>
    <t>7.2.1.0.04.1.1.00.00.00</t>
  </si>
  <si>
    <t>Contribuição Patronal de Servidor Ativo Civil para o RPPS - Principal</t>
  </si>
  <si>
    <t>7.2.1.0.04.0.0.01.00.00</t>
  </si>
  <si>
    <t>7.2.1.0.04.0.0.02.00.00</t>
  </si>
  <si>
    <t>7.2.1.0.04.0.0.03.00.00</t>
  </si>
  <si>
    <t>7.2.1.0.04.0.0.04.00.00</t>
  </si>
  <si>
    <t>7.2.1.0.06.0.0.00.00.00</t>
  </si>
  <si>
    <t>Contribuição para os Fundos de Assistência Médica</t>
  </si>
  <si>
    <t>7.2.1.0.06.3.0.00.00.00</t>
  </si>
  <si>
    <t>Contribuição para os Fundos de Assistência Médica dos Servidores Civis</t>
  </si>
  <si>
    <t>7.2.1.0.06.3.1.00.00.00</t>
  </si>
  <si>
    <t>Contribuição para os Fundos de Assistência Médica dos Servidores Civis - Principal</t>
  </si>
  <si>
    <t>7.2.1.0.06.3.1.01.00.00</t>
  </si>
  <si>
    <t>7.2.1.0.06.3.1.02.00.00</t>
  </si>
  <si>
    <t>Contribuição Patronal P/ o Atendim. à Saúde Méd. do Servidor -IPLAN</t>
  </si>
  <si>
    <t>7.2.1.0.06.3.1.03.00.00</t>
  </si>
  <si>
    <t>Contribuição Patronal P/ o Atendim. à Saúde Méd. do Servidor -IPASSP</t>
  </si>
  <si>
    <t>7.2.1.8.00.0.0.00.00.00</t>
  </si>
  <si>
    <t>Contribuições Sociais específicas de Esados, DF, Municípios</t>
  </si>
  <si>
    <t>7.2.1.8.01.0.0.00.00.00</t>
  </si>
  <si>
    <t>7.2.1.8.01.1.0.00.00.00</t>
  </si>
  <si>
    <t>7.2.1.8.01.1.1.00.00.00</t>
  </si>
  <si>
    <t xml:space="preserve">Contribuição Previdenciária Para Amortização do Déficit </t>
  </si>
  <si>
    <t>7.2.1.8.01.1.1.01.00.00</t>
  </si>
  <si>
    <t>7.2.1.8.01.1.1.02.00.00</t>
  </si>
  <si>
    <t>IPTU  - Principal - MDE</t>
  </si>
  <si>
    <t>IPTU  - Principal - ASPS</t>
  </si>
  <si>
    <t>1.1.2.1.01.1.1.02.00.00</t>
  </si>
  <si>
    <t>1.2.1.0.04.2.1.01.00.00</t>
  </si>
  <si>
    <t>1.2.1.0.04.2.1.04.00.00</t>
  </si>
  <si>
    <t>1.2.1.0.06.3.1.06.00.00</t>
  </si>
  <si>
    <t>1.2.1.0.06.3.1.05.00.00</t>
  </si>
  <si>
    <t>1.3.2.1.00.1.1.01.03.14</t>
  </si>
  <si>
    <t>1.9.1.0.99.1.1.98.00.00</t>
  </si>
  <si>
    <t>IPTU - Multas e Juros - Principal - MDE</t>
  </si>
  <si>
    <t>IPTU - Multas e Juros - Principal - ASPS</t>
  </si>
  <si>
    <t>IPTU - Dívida Ativa - Multas e Juros - ASPS</t>
  </si>
  <si>
    <t>ISS - Dívida Ativa - Próprio</t>
  </si>
  <si>
    <t>ISS - Dívida Ativa -Multas e Juros - Próprio</t>
  </si>
  <si>
    <t>1.1.2.1.01.1.1.04.00.00</t>
  </si>
  <si>
    <t>Taxa de Utilização de Área Domínio Púb. - Principal</t>
  </si>
  <si>
    <t>1.1.2.1.01.1.2.02.00.00</t>
  </si>
  <si>
    <t>1.1.2.1.01.1.2.03.00.00</t>
  </si>
  <si>
    <t>Taxa de Licença para Execução de Obras - Multas e Juros</t>
  </si>
  <si>
    <t>1.1.2.1.01.1.2.04.00.00</t>
  </si>
  <si>
    <t>Taxa de Utilização de Área Domínio Púb. - Multas e Juros</t>
  </si>
  <si>
    <t>1.1.2.1.01.1.2.07.00.00</t>
  </si>
  <si>
    <t>Taxas Pelo Poder de Polícia - Multas e Juros</t>
  </si>
  <si>
    <t>1.1.2.1.01.1.3.02.00.00</t>
  </si>
  <si>
    <t>Taxa de Licença para Funcionamento de Estabelecimentos Comerciais,  Industriais e Prestadora de Serviços - Dívida Ativa</t>
  </si>
  <si>
    <t>1.1.2.1.01.1.3.04.00.00</t>
  </si>
  <si>
    <t>Taxa de Utilização de Área de Domínio Público - Dívida Ativa</t>
  </si>
  <si>
    <t>1.1.2.1.01.1.4.01.00.00</t>
  </si>
  <si>
    <t>1.1.2.1.01.1.4.02.00.00</t>
  </si>
  <si>
    <t>1.1.2.1.01.1.4.04.00.00</t>
  </si>
  <si>
    <t>Taxa de Utilização de Área Domínio Púb. - Dívida Ativa - Mult. Juros</t>
  </si>
  <si>
    <t>1.1.2.1.01.1.4.05.00.00</t>
  </si>
  <si>
    <t>Taxa de Aprovação do Proj. Constr. Civil - Dívida Ativa - Mult. Juros</t>
  </si>
  <si>
    <t>1.1.2.1.04.1.2.00.00.00</t>
  </si>
  <si>
    <t>Taxa de Controle e Fiscalização Ambiental - Multas e Juros</t>
  </si>
  <si>
    <t>Taxa de Cemitério - Dívida Ativa</t>
  </si>
  <si>
    <t>Taxa de Limpeza Pública - Dívida Ativa</t>
  </si>
  <si>
    <t>Taxa de Cemitério - Dívida Ativa - Multas e Juros</t>
  </si>
  <si>
    <t>Taxa de Limpeza Pública  - Dívida Ativa - Multas e Juros</t>
  </si>
  <si>
    <t>Taxa de Limpeza Pública - Dívida Ativa - Multas e Juros</t>
  </si>
  <si>
    <t xml:space="preserve">(-) DEDUÇÃO POR RETIFICAÇÃO </t>
  </si>
  <si>
    <t>FONTES DE RECEITA</t>
  </si>
  <si>
    <t>RECEITA REALIZADA</t>
  </si>
  <si>
    <t>PROJEÇÃO DA RECEITA</t>
  </si>
  <si>
    <t>RECEITAS CORRENTES</t>
  </si>
  <si>
    <t>IMPOSTOS, TAXAS E CONTRIBUIÇÕES DE MELHORIA</t>
  </si>
  <si>
    <t>RECEITA DE CONTRIBUIÇÕES</t>
  </si>
  <si>
    <t>RECEITA PATRIMONIAL</t>
  </si>
  <si>
    <t>RECEITA AGROPECUÁRIA</t>
  </si>
  <si>
    <t>RECEITA DE SERVIÇOS</t>
  </si>
  <si>
    <t>TRANSFERÊNCIAS CORRENTES</t>
  </si>
  <si>
    <t>RECEITA DE CAPITAL</t>
  </si>
  <si>
    <t>OPERAÇÕES DE CRÉDITO</t>
  </si>
  <si>
    <t>ALIENAÇÃO DE BENS</t>
  </si>
  <si>
    <t>AMORT. EMPRÉSTIMOS CONCEDIDOS</t>
  </si>
  <si>
    <t>TRANSFERÊNCIA DE CAPITAL</t>
  </si>
  <si>
    <t>OUTRAS RECEITAS DE CAPITAL</t>
  </si>
  <si>
    <t>RECEITAS CORRENTES INTRA ORÇAMENTÁRIAS</t>
  </si>
  <si>
    <t>(-) Renúncia de Receita (-) Outras Deduções</t>
  </si>
  <si>
    <t xml:space="preserve">(-) Parcela contabilizada transferência ao Fundeb </t>
  </si>
  <si>
    <t>RECEITA TOTAL</t>
  </si>
  <si>
    <t>CÁLCULO DA RECEITA CORRENTE LÍQUIDA</t>
  </si>
  <si>
    <t>RECEITA CORRENTE</t>
  </si>
  <si>
    <t>(-) Contr. Plano Seg. Social Servidores</t>
  </si>
  <si>
    <t>(-) Renúncia de Receita Corrente</t>
  </si>
  <si>
    <t>(-) Remuneração dos Investimentos do RPPS</t>
  </si>
  <si>
    <t>(-) Outras receitas diretamente arrec. pelo RPPS</t>
  </si>
  <si>
    <t>(-) Remuneração do Fundo de Assistência à Saúde</t>
  </si>
  <si>
    <t>(-) Compensações Financeiras entre RGPS e RPPS</t>
  </si>
  <si>
    <t xml:space="preserve">(-) IRRF </t>
  </si>
  <si>
    <t>(-) Outras deduções da receita corrente</t>
  </si>
  <si>
    <t xml:space="preserve">(=) RECEITA CORRENTE LÍQUIDA </t>
  </si>
  <si>
    <t>1.1.1.8.01.4.3.00.00.00</t>
  </si>
  <si>
    <t>Imp. s/ Transmissão "Inter Vivos" Bens Imóv. de Direitos Reais s/ Imóveis - Dívida Ativa</t>
  </si>
  <si>
    <t>1.1.1.8.01.4.3.01.00.00</t>
  </si>
  <si>
    <t>1.1.1.8.01.4.3.02.00.00</t>
  </si>
  <si>
    <t>1.1.1.8.01.4.3.03.00.00</t>
  </si>
  <si>
    <t>1.1.1.8.01.4.4.00.00.00</t>
  </si>
  <si>
    <t>1.1.1.8.01.4.4.01.00.00</t>
  </si>
  <si>
    <t>1.1.1.8.01.4.4.02.00.00</t>
  </si>
  <si>
    <t>1.1.1.8.01.4.4.03.00.00</t>
  </si>
  <si>
    <t>PMAQ</t>
  </si>
  <si>
    <t>Ações de Alimentação e Nutrição</t>
  </si>
  <si>
    <t>Atenção de Média Complexidade</t>
  </si>
  <si>
    <t>Teto Financeiro - SUS</t>
  </si>
  <si>
    <t>1.7.1.8.03.2.1.01.01.00</t>
  </si>
  <si>
    <t>1.7.1.8.03.2.1.01.02.00</t>
  </si>
  <si>
    <t>1.7.1.8.03.2.1.01.03.00</t>
  </si>
  <si>
    <t>1.7.1.8.03.2.1.01.04.00</t>
  </si>
  <si>
    <t>1.7.1.8.03.2.1.01.05.00</t>
  </si>
  <si>
    <t>Centros de Referência em Saúde do Trabalhador</t>
  </si>
  <si>
    <t>Teto Municipal rede de  Urgência - UPA</t>
  </si>
  <si>
    <t>1.7.1.8.03.2.1.01.0600</t>
  </si>
  <si>
    <t xml:space="preserve">Teto Municipal Rede Saúde Mental </t>
  </si>
  <si>
    <t>1.7.1.8.03.3.1.01.01.00</t>
  </si>
  <si>
    <t>1.7.1.8.03.3.1.01.02.00</t>
  </si>
  <si>
    <t xml:space="preserve">Piso Fixo de Vigilância e Promoção da Saúde </t>
  </si>
  <si>
    <t>1.7.1.8.03.3.1.01.03.00</t>
  </si>
  <si>
    <t>1.7.2.8.10.9.1.10.00.00</t>
  </si>
  <si>
    <t>Convênio SEDAC 88/2018 - Mais Cultura/Biblioteca Viva RS</t>
  </si>
  <si>
    <t>1548</t>
  </si>
  <si>
    <t>1.9.2.8.00.0.0.00.00.00</t>
  </si>
  <si>
    <t>1.9.2.8.02.0.0.00.00.00</t>
  </si>
  <si>
    <t>Indenizações, Restituições e Ressarcimentos - Específicas pra Estados /DF/Municípios</t>
  </si>
  <si>
    <t>Restituições - Específicas pra Estados /DF/Municípios</t>
  </si>
  <si>
    <t>1.9.2.8.02.9.0.00.00.00</t>
  </si>
  <si>
    <t>Outras Restituições - Específicas pra Estados /DF/Municípios - Não Especificadas Anteriormente</t>
  </si>
  <si>
    <t>1.9.2.8.02.9.1.00.00.00</t>
  </si>
  <si>
    <t>Outras Restituições - Não Especificadas Anteriormente - Principal</t>
  </si>
  <si>
    <t>1.9.2.8.02.9.1.01.00.00</t>
  </si>
  <si>
    <t>1.9.2.8.02.9.1.02.00.00</t>
  </si>
  <si>
    <t>1.9.2.8.02.9.1.03.00.00</t>
  </si>
  <si>
    <t>1.9.2.8.02.9.1.04.00.00</t>
  </si>
  <si>
    <t>1.9.2.8.02.9.1.06.00.00</t>
  </si>
  <si>
    <t>1.9.2.8.02.9.1.07.00.00</t>
  </si>
  <si>
    <t>Outras Restituições - Não Especificadas Anteriormente - Multas e Juros de Mora</t>
  </si>
  <si>
    <t>1.9.2.8.02.9.2.00.00.00</t>
  </si>
  <si>
    <t>1.9.2.8.02.9.2.04.00.00</t>
  </si>
  <si>
    <t>1.9.2.8.02.9.3.00.00.00</t>
  </si>
  <si>
    <t>Outras Restituições - Não Especificadas Anteriormente - Dívida Ativa</t>
  </si>
  <si>
    <t>1.9.2.8.02.9.3.01.00.00</t>
  </si>
  <si>
    <t>1.9.2.8.02.9.3.02.00.00</t>
  </si>
  <si>
    <t>1.9.2.8.02.9.3.04.00.00</t>
  </si>
  <si>
    <t>1.9.2.8.02.9.3.05.00.00</t>
  </si>
  <si>
    <t>Outras Restituições - Não Especificadas Anteriormente - Multas e Juros da Dívida Ativa</t>
  </si>
  <si>
    <t>7.9.0.0.00.0.0.00.00.00</t>
  </si>
  <si>
    <t>7.9.9.0.00.0.0.00.00.00</t>
  </si>
  <si>
    <t>7.9.9.0.01.0.0.00.00.00</t>
  </si>
  <si>
    <t>Aportes Periódicos para Amortização do Déficit Atuarial do RPPS</t>
  </si>
  <si>
    <t>7.9.9.0.01.1.0.00.00.00</t>
  </si>
  <si>
    <t>7.9.9.0.01.1.1.00.00.00</t>
  </si>
  <si>
    <t>Aportes Periódicos para Amortização do Déficit Atuarial do RPPS - Principal</t>
  </si>
  <si>
    <t>7.9.9.0.01.1.1.01.00.00</t>
  </si>
  <si>
    <t>Amortização do déficit Atuarial - Executivo</t>
  </si>
  <si>
    <t>7.9.9.0.01.1.1.02.00.00</t>
  </si>
  <si>
    <t>Amortização do déficit Atuarial - Legislativo</t>
  </si>
  <si>
    <t>Taxa de Limpeza Pública - Dívida Ativa- Multas e Juros</t>
  </si>
  <si>
    <t>Taxa de Controle e Fiscalização Ambiental - Dívida Ativa -  Multas e Juros</t>
  </si>
  <si>
    <t>1.1.1.3.03.4.1.02.00.00</t>
  </si>
  <si>
    <t>IRRF - Outros Rendimentos - Principal Poder Legislativo - Próprio</t>
  </si>
  <si>
    <t>IRRF - Outros Rendimentos - Principal Poder  Legislativo - MDE</t>
  </si>
  <si>
    <t>IRRF - Outros Rendimentos - Principal Poder  Legislativo - ASPS</t>
  </si>
  <si>
    <t>1.3.2.1.00.1.1.01.99.45</t>
  </si>
  <si>
    <t>1.9.2.8.02.9.2.05.00.00</t>
  </si>
  <si>
    <t>2.4.2.8.00.0.0.00.00.00</t>
  </si>
  <si>
    <t>Transferências dos Estados, Distrito Federal e de suas Entidades</t>
  </si>
  <si>
    <t>2.4.2.8.03.0.0.00.00.00</t>
  </si>
  <si>
    <t>2.4.2.8.03.1.0.00.00.00</t>
  </si>
  <si>
    <t>2.4.2.8.03.1.1.00.00.00</t>
  </si>
  <si>
    <t>2.4.2.8.03.1.1.10.00.00</t>
  </si>
  <si>
    <t>Construção e Ampliação de Unidades Básicas de Saúde</t>
  </si>
  <si>
    <t>2.4.2.8.99.0.0.00.00.00</t>
  </si>
  <si>
    <t>2.4.2.8.99.1.0.00.00.00</t>
  </si>
  <si>
    <t>2.4.2.8.99.1.1.00.00.00</t>
  </si>
  <si>
    <t>2.4.2.8.99.1.1.01.00.00</t>
  </si>
  <si>
    <t>1.9.2.8.02.9.1.08.00.00</t>
  </si>
  <si>
    <t>Restituições de Recursos da SMS - FMS</t>
  </si>
  <si>
    <t>1.9.2.8.02.9.1.09.00.00</t>
  </si>
  <si>
    <t>Restituições Custeio SUS</t>
  </si>
  <si>
    <t>Taxa de Controle e Fiscalização Ambiental - Dívida Ativa</t>
  </si>
  <si>
    <t>1.2.1.9.00.0.0.00.00.00</t>
  </si>
  <si>
    <t>1.2.1.9.99.0.0.00.00.00</t>
  </si>
  <si>
    <t>Demais Contribuições Sociais</t>
  </si>
  <si>
    <t>1.2.1.9.99.1.0.00.00.00</t>
  </si>
  <si>
    <t>1.2.1.9.99.1.1.00.00.00</t>
  </si>
  <si>
    <t>Demais Contribuições Sociais - Principal</t>
  </si>
  <si>
    <t>1.2.1.9.99.1.1.03.00.00</t>
  </si>
  <si>
    <t>1.2.1.9.99.1.1.03.01.00</t>
  </si>
  <si>
    <t>1.2.1.9.99.1.1.03.02.00</t>
  </si>
  <si>
    <t>1.2.1.9.99.1.1.03.03.00</t>
  </si>
  <si>
    <t>1.2.1.9.99.1.1.03.04.00</t>
  </si>
  <si>
    <t>1.2.1.9.99.1.1.03.05.00</t>
  </si>
  <si>
    <t>1.2.1.9.99.1.1.03.06.00</t>
  </si>
  <si>
    <t>1.3.2.1.00.1.1.01.08.21</t>
  </si>
  <si>
    <t>1551</t>
  </si>
  <si>
    <t>1.3.2.1.00.1.1.01.99.48</t>
  </si>
  <si>
    <t>1527</t>
  </si>
  <si>
    <t>1528</t>
  </si>
  <si>
    <t>1.3.2.1.00.1.1.01.99.50</t>
  </si>
  <si>
    <t>1552</t>
  </si>
  <si>
    <t>1.7.1.8.05.9.1.06.00.00</t>
  </si>
  <si>
    <t>FNDE - Precatórios do FUNDEF</t>
  </si>
  <si>
    <t>1550</t>
  </si>
  <si>
    <t>1.9.1.0.01.1.2.04.06.00</t>
  </si>
  <si>
    <t>2.1.1.9.00.1.1.06.00.00</t>
  </si>
  <si>
    <t>2.4.5.8.01.1.1.02.00.00</t>
  </si>
  <si>
    <t>Transf. Minist. Publ. Trab. - EMEF's Martinho Lutero e D. Ivo Sartori</t>
  </si>
  <si>
    <t>2.4.5.8.01.1.1.03.00.00</t>
  </si>
  <si>
    <t>Transf. Minist. Publ. Trab. - EMEI Vila Jardim</t>
  </si>
  <si>
    <t>CPSSS Patronal - Servidor Civil Ativo - Pensionistas - Principal</t>
  </si>
  <si>
    <t>CPSSS Patronal - Servidor Civil Ativo</t>
  </si>
  <si>
    <t>7.2.1.8.03.0.0.00.00.00</t>
  </si>
  <si>
    <t>7.2.1.8.03.1.0.00.00.00</t>
  </si>
  <si>
    <t>7.2.1.8.03.1.1.00.00.00</t>
  </si>
  <si>
    <t>7.2.1.8.03.1.1.01.00.00</t>
  </si>
  <si>
    <t>7.2.1.8.03.1.1.02.00.00</t>
  </si>
  <si>
    <t>7.2.1.8.03.1.1.03.00.00</t>
  </si>
  <si>
    <t>7.2.1.8.03.1.1.04.00.00</t>
  </si>
  <si>
    <t>1547</t>
  </si>
  <si>
    <t>1.3.2.1.00.1.1.01.99.52</t>
  </si>
  <si>
    <t>1536</t>
  </si>
  <si>
    <t>1.9.2.8.02.9.1.10.00.00</t>
  </si>
  <si>
    <t>Restituições - SMS</t>
  </si>
  <si>
    <t>2.2.1.0.00.0.0.00.00.00</t>
  </si>
  <si>
    <t>Alienação de Bens Móveis</t>
  </si>
  <si>
    <t>2.2.1.3.00.0.0.00.00.00</t>
  </si>
  <si>
    <t>Alienação de Bens Móveis e Semoventes</t>
  </si>
  <si>
    <t>2.2.1.3.00.1.0.00.00.00</t>
  </si>
  <si>
    <t>2.2.1.3.00.1.1.00.00.00</t>
  </si>
  <si>
    <t>Alienação de Bens Móveis e Semoventes - Principal</t>
  </si>
  <si>
    <t>Alienação de Bens Móveis e Semoventes - Principal - Exceto RPPS</t>
  </si>
  <si>
    <t>2.2.1.3.00.1.1.02.00.00</t>
  </si>
  <si>
    <t>2.2.1.3.00.1.1.02.01.00</t>
  </si>
  <si>
    <t>2.2.1.3.00.1.1.02.02.00</t>
  </si>
  <si>
    <t>Alienação de Máquinas e Equipamentos</t>
  </si>
  <si>
    <t>2.2.1.3.00.1.1.02.03.00</t>
  </si>
  <si>
    <t>Alienação de Bens - Diversos Bens Móveis</t>
  </si>
  <si>
    <t>2.4.1.8.99.1.1.16.00.00</t>
  </si>
  <si>
    <t>Contr. 872761/2018 - Aquisição de Máquinas</t>
  </si>
  <si>
    <t>2.4.1.8.99.1.1.19.00.00</t>
  </si>
  <si>
    <t>Contr. 882336/2018 - Aquisição de Máquinas</t>
  </si>
  <si>
    <t>1.3.2.1.00.1.1.01.99.51</t>
  </si>
  <si>
    <t>1.3.2.1.00.1.1.01.99.53</t>
  </si>
  <si>
    <t>Rec. Rem. de Dep. Banc. - FUNPROSM</t>
  </si>
  <si>
    <t>2.4.1.8.99.1.1.15.00.00</t>
  </si>
  <si>
    <t>Contr. 872554/2018 - Aquisição de Veículos - Setor Agropecuário</t>
  </si>
  <si>
    <t>1535</t>
  </si>
  <si>
    <t>7.2.1.9.00.0.0.00.00.00</t>
  </si>
  <si>
    <t>7.2.1.9.99.0.0.00.00.00</t>
  </si>
  <si>
    <t>Demais Constribuições Sociais</t>
  </si>
  <si>
    <t>7.2.1.9.99.1.0.00.00.00</t>
  </si>
  <si>
    <t>7.2.1.9.99.1.1.00.00.00</t>
  </si>
  <si>
    <t>Demais Constribuições Sociais Principal</t>
  </si>
  <si>
    <t>7.2.1.9.99.1.1.03.00.00</t>
  </si>
  <si>
    <t xml:space="preserve">Contribuição para Fundo de Assistência Médica </t>
  </si>
  <si>
    <t>7.2.1.9.99.1.1.03.02.00.00</t>
  </si>
  <si>
    <t>Contribuição Patronal  Saúde Méd.  Servidor -Exec</t>
  </si>
  <si>
    <t>7.2.1.9.99.1.1.03.03.00.00</t>
  </si>
  <si>
    <t>7.2.1.9.99.1.1.03.04.00.00</t>
  </si>
  <si>
    <t>Contribuição Patronal Saúde Méd. do Servidor -IPLAN</t>
  </si>
  <si>
    <t>Contribuição Patronal  Saúde Méd. do Servidor -IPASSP</t>
  </si>
  <si>
    <t>1.9.2.8.02.9.4.00.00.00</t>
  </si>
  <si>
    <t>1.9.2.8.02.9.4.01.00.00</t>
  </si>
  <si>
    <t>1.9.2.8.02.9.4.02.00.00</t>
  </si>
  <si>
    <t>1.9.2.8.02.9.4.04.00.00</t>
  </si>
  <si>
    <t>1.9.2.8.02.9.4.05.00.00</t>
  </si>
  <si>
    <t>1515</t>
  </si>
  <si>
    <t>1516</t>
  </si>
  <si>
    <t>1517</t>
  </si>
  <si>
    <t>1525</t>
  </si>
  <si>
    <t>1526</t>
  </si>
  <si>
    <t>1553</t>
  </si>
  <si>
    <t>Contrato 869823/2018 - Cenro de Eventos - Jóckei Club</t>
  </si>
  <si>
    <t>1541</t>
  </si>
  <si>
    <t>Contrato 869820/2018 - Revitalização Parque Itaimbé</t>
  </si>
  <si>
    <t>1545</t>
  </si>
  <si>
    <t>1539</t>
  </si>
  <si>
    <t>Contrato 874567/2018  - Reforma da Guarani Atlântico</t>
  </si>
  <si>
    <t>Contrato 874564/2018 -  Modernização da Quadra Ginásio Oreco</t>
  </si>
  <si>
    <t>1540</t>
  </si>
  <si>
    <t>1554</t>
  </si>
  <si>
    <t>Contrato 874560/2018 - Cobertura Quadra de Esportes EMEF Santa Flora</t>
  </si>
  <si>
    <t>Contrato 869822/2018 - Constr. Praça T. Neves</t>
  </si>
  <si>
    <t>1546</t>
  </si>
  <si>
    <t>Contrato 874563/2018 - Academias ao Ar Livre</t>
  </si>
  <si>
    <t>1543</t>
  </si>
  <si>
    <t>Contrato 869821/2018 - Revit. Prça Ademar Antonio Cantarelli</t>
  </si>
  <si>
    <t>1544</t>
  </si>
  <si>
    <t>1542</t>
  </si>
  <si>
    <t xml:space="preserve">Contrato 875343/2018 - Pista de Skate </t>
  </si>
  <si>
    <t>2.4.1.8.99.1.1.14.00.00</t>
  </si>
  <si>
    <t>1534</t>
  </si>
  <si>
    <t>2.4.1.8.99.1.1.17.00.00</t>
  </si>
  <si>
    <t>2.4.1.8.99.1.1.18.00.00</t>
  </si>
  <si>
    <t>1537</t>
  </si>
  <si>
    <t>2.1.1.9.00.1.1.07.00.00</t>
  </si>
  <si>
    <t>2.4.1.8.99.1.1.33.00.00</t>
  </si>
  <si>
    <t>2.4.1.8.99.1.1.34.00.00</t>
  </si>
  <si>
    <t>2.4.1.8.99.1.1.35.00.00</t>
  </si>
  <si>
    <t>Contrato 846153/2017 - Pav. Av. Rodolpho Behr</t>
  </si>
  <si>
    <t>2.4.1.8.99.1.1.28.00.00</t>
  </si>
  <si>
    <t>2.4.1.8.99.1.1.29.00.00</t>
  </si>
  <si>
    <t>Contrato 846317/2017 - Pav. Rua Pedro Figueira</t>
  </si>
  <si>
    <t>2.4.1.8.99.1.1.30.00.00</t>
  </si>
  <si>
    <t>2.4.1.8.99.1.1.31.00.00</t>
  </si>
  <si>
    <t>Contrato 866486/2018 - Pav. Rua Lagranha Domingues</t>
  </si>
  <si>
    <t>2.4.1.8.99.1.1.32.00.00</t>
  </si>
  <si>
    <t>Contrato 866479/2018 - Pav. Rua General Câmara</t>
  </si>
  <si>
    <t>2.4.1.8.99.1.1.22.00.00</t>
  </si>
  <si>
    <t>2.4.1.8.99.1.1.26.00.00</t>
  </si>
  <si>
    <t>2.4.1.8.99.1.1.20.00.00</t>
  </si>
  <si>
    <t>2.4.1.8.99.1.1.21.00.00</t>
  </si>
  <si>
    <t>2.4.1.8.99.1.1.36.00.00</t>
  </si>
  <si>
    <t>2.4.1.8.99.1.1.27.00.00</t>
  </si>
  <si>
    <t>2.4.1.8.99.1.1.24.00.00</t>
  </si>
  <si>
    <t>2.4.1.8.99.1.1.25.00.00</t>
  </si>
  <si>
    <t>2.4.1.8.99.1.1.23.00.00</t>
  </si>
  <si>
    <t>Contrato 846303/2017 - Pav. Das Ruas da Vila Nsa Senhora do Trabalho</t>
  </si>
  <si>
    <t>Contrato 845172/2017 - 1ª Etapa Praça Novo Horizonte</t>
  </si>
  <si>
    <t>Contrato 846202/2017 - Revitalização Parque Itaimbé</t>
  </si>
  <si>
    <t>Contrato 872809/2018 - Centro de Convivência</t>
  </si>
  <si>
    <t>2023</t>
  </si>
  <si>
    <t xml:space="preserve">IRRF - Outros Rendimentos - Principal - Poder Legislativo </t>
  </si>
  <si>
    <t>1.1.1.3.03.4.1.02.01.00</t>
  </si>
  <si>
    <t>1.1.1.3.03.4.1.02.02.00</t>
  </si>
  <si>
    <t>1.1.1.3.03.4.1.02.03.00</t>
  </si>
  <si>
    <t>ITBI -  Próprio</t>
  </si>
  <si>
    <t>ITBI -  MDE</t>
  </si>
  <si>
    <t>Imp. s/ Transmissão "Inter Vivos" Bens Imóv. de Direitos Reais s/ Imóveis - Multa e Juros de Mora da Dívida Ativa</t>
  </si>
  <si>
    <t>1.1.2.8.02.0.0.00.00.00</t>
  </si>
  <si>
    <t>1.1.2.8.02.9.0.00.00.00</t>
  </si>
  <si>
    <t xml:space="preserve">Taxas pela Prestação de Serviços - Outras </t>
  </si>
  <si>
    <t>1.1.2.8.02.9.1.00.00.00</t>
  </si>
  <si>
    <t>Taxas pela Prestação de Serviços - Outras - Principal</t>
  </si>
  <si>
    <t>1.1.2.8.02.9.1.01.00.00</t>
  </si>
  <si>
    <t>1.1.2.8.02.9.1.02.00.00</t>
  </si>
  <si>
    <t>1.1.2.8.02.9.1.03.00.00</t>
  </si>
  <si>
    <t>1.1.2.8.02.9.1.04.00.00</t>
  </si>
  <si>
    <t>1.1.2.8.02.9.1.05.00.00</t>
  </si>
  <si>
    <t>1.1.2.8.02.9.1.06.00.00</t>
  </si>
  <si>
    <t>1.1.2.8.02.9.2.00.00.00</t>
  </si>
  <si>
    <t>Taxas pela Prestação de Serviços - Outras - Multas e Juros</t>
  </si>
  <si>
    <t>1.1.2.8.02.9.2.01.00.00</t>
  </si>
  <si>
    <t>1.1.2.8.02.9.2.02.00.00</t>
  </si>
  <si>
    <t>1.1.2.8.02.9.2.03.00.00</t>
  </si>
  <si>
    <t>1.1.2.8.02.9.2.04.00.00</t>
  </si>
  <si>
    <t>1.1.2.8.02.9.2.05.00.00</t>
  </si>
  <si>
    <t>1.1.2.8.02.9.2.06.00.00</t>
  </si>
  <si>
    <t>1.1.2.8.02.9.3.00.00.00</t>
  </si>
  <si>
    <t>1.1.2.8.02.9.3.01.00.00</t>
  </si>
  <si>
    <t>1.1.2.8.02.9.3.02.00.00</t>
  </si>
  <si>
    <t>1.1.2.8.02.9.3.03.00.00</t>
  </si>
  <si>
    <t>1.1.2.8.02.9.3.04.00.00</t>
  </si>
  <si>
    <t>1.1.2.8.02.9.3.05.00.00</t>
  </si>
  <si>
    <t>1.1.2.8.02.9.3.06.00.00</t>
  </si>
  <si>
    <t>1.1.2.8.02.9.4.00.00.00</t>
  </si>
  <si>
    <t>1.1.2.8.02.9.4.01.00.00</t>
  </si>
  <si>
    <t>1.1.2.8.02.9.4.02.00.00</t>
  </si>
  <si>
    <t>1.1.2.8.02.9.4.03.00.00</t>
  </si>
  <si>
    <t>1.1.2.8.02.9.4.04.00.00</t>
  </si>
  <si>
    <t>1.1.2.8.02.9.4.05.00.00</t>
  </si>
  <si>
    <t>1.1.2.8.02.9.4.06.00.00</t>
  </si>
  <si>
    <t>CPSSS do Servidor Civil Inativo</t>
  </si>
  <si>
    <t>Rec. Rem. de Dep. Banc. - FNDE  Precatórios FUNDEF</t>
  </si>
  <si>
    <t>Rec. Rem. de Dep. Banc. - Conv. SEDAC 27/2017</t>
  </si>
  <si>
    <t>1.3.2.1.00.1.1.01.99.47</t>
  </si>
  <si>
    <t>Rec. Rem. de Dep. Banc. - Contr. 872554/2018 - Aquis. Veículo</t>
  </si>
  <si>
    <t>Rec. Rem. de Dep. Banc. - Transf. MPT EMEF'S Matinho Lutero e D</t>
  </si>
  <si>
    <t>Rec. Rem. de Dep. Banc. -  Convênio Aeroporto</t>
  </si>
  <si>
    <t>Rec. Rem. de Dep. Banc. - Contr. 882336/2018 - Aquis. Máquinas</t>
  </si>
  <si>
    <t>Rec. Rem. de Dep. Banc. - Contr. 872761/2018 Aquis. Máq.</t>
  </si>
  <si>
    <t>1.3.2.1.00.1.1.01.99.54</t>
  </si>
  <si>
    <t>Rec. Rem. de Dep. Banc. - FUNDETUR</t>
  </si>
  <si>
    <t>1.3.2.1.00.1.1.01.99.55</t>
  </si>
  <si>
    <t>Rec. Rem. de Dep. Banc. - Contr. 871629/2018 - Aquisição Veículo</t>
  </si>
  <si>
    <t>1.3.2.1.00.1.1.01.99.56</t>
  </si>
  <si>
    <t>Rec. Rem. de Dep. Banc. - Conv. 872342/2018</t>
  </si>
  <si>
    <t>1.3.2.1.00.1.1.01.99.57</t>
  </si>
  <si>
    <t>Rec. Rem. de Dep. Banc. - Contr. 866486/2019 Ações Infra</t>
  </si>
  <si>
    <t>1.3.2.1.00.1.1.01.99.58</t>
  </si>
  <si>
    <t>Rec. Rem. de Dep. Banc. -  Cont. 866479/2018 Ações Infra</t>
  </si>
  <si>
    <t>1.3.2.1.00.4.1.05.00.00</t>
  </si>
  <si>
    <t>1.6.4.0.00.0.0.00.00.00</t>
  </si>
  <si>
    <t>Serviços e Atividades Financeiras</t>
  </si>
  <si>
    <t>1.6.4.0.01.0.0.00.00.00</t>
  </si>
  <si>
    <t>Retorno de Operações, Juros e Encargos Financeiros</t>
  </si>
  <si>
    <t>1.6.4.0.01.1.0.00.00.00</t>
  </si>
  <si>
    <t>1.6.4.0.01.1.2.00.00.00</t>
  </si>
  <si>
    <t>Retorno de Operações, Juros e Enc.Financeiros - Multa e Juros</t>
  </si>
  <si>
    <t>1.6.4.0.01.1.2.01.00.00</t>
  </si>
  <si>
    <t>Multas e Juros de Financiamento à Agricultores</t>
  </si>
  <si>
    <t>1.6.4.0.01.1.4.00.00.00</t>
  </si>
  <si>
    <t>Retorno de Operações, Juros e Enc.Financeiros - M/J Dívida Ativa</t>
  </si>
  <si>
    <t>1.7.1.8.03.1.1.01.06.00</t>
  </si>
  <si>
    <t>Emendas Parlamentares</t>
  </si>
  <si>
    <t>1.7.1.8.99.1.1.06.00.00</t>
  </si>
  <si>
    <t>Cessão Onerosa - Pré-Sal</t>
  </si>
  <si>
    <t>1558</t>
  </si>
  <si>
    <t>1.7.2.8.10.9.1.11.00.00</t>
  </si>
  <si>
    <t>Doações em Benefício do Turismo</t>
  </si>
  <si>
    <t>1.9.2.8.02.9.1.04.01.00</t>
  </si>
  <si>
    <t>1.9.2.8.02.9.1.04.02.00</t>
  </si>
  <si>
    <t>1.9.2.8.02.9.1.04.03.00</t>
  </si>
  <si>
    <t>Restituição pelo Pagamento Indevido - IPASSP Saúde</t>
  </si>
  <si>
    <t>1.9.2.8.02.9.1.11.00.00</t>
  </si>
  <si>
    <t>1.9.2.8.02.9.1.12.00.00</t>
  </si>
  <si>
    <t>Restituições - FMDCA</t>
  </si>
  <si>
    <t>1.9.9.0.99.1.1.95.00.00</t>
  </si>
  <si>
    <t>Outras Receitas - FNAS Prot. Social Especial</t>
  </si>
  <si>
    <t>1.9.9.0.99.1.1.96.00.00</t>
  </si>
  <si>
    <t>Outras Receitas CEREST</t>
  </si>
  <si>
    <t>1.9.9.0.99.1.1.97.00.00</t>
  </si>
  <si>
    <t>Outras Receitas FUNDELL</t>
  </si>
  <si>
    <t>2.1.1.8.00.0.0.00.00.00</t>
  </si>
  <si>
    <t>Operações de Crédito - Mercado Interno - Estados/DF/Municípios</t>
  </si>
  <si>
    <t>2.1.1.8.01.0.0.00.00.00</t>
  </si>
  <si>
    <t>Operações de Crédito Internas de  Estados/DF/Municípios</t>
  </si>
  <si>
    <t>2.1.1.8.01.5.0.00.00.00</t>
  </si>
  <si>
    <t>Operações de Crédito  Internas Programas Modern. Adm Pública</t>
  </si>
  <si>
    <t>2.1.1.8.01.5.1.00.00.00</t>
  </si>
  <si>
    <t>Oper. de Créd. Internas Progr. Modern. Adm Pública - Principal</t>
  </si>
  <si>
    <t>Contrato CEF Avançar Cidades</t>
  </si>
  <si>
    <t>2.4.1.8.99.1.1.10.00.00</t>
  </si>
  <si>
    <t>2.4.1.8.99.1.1.11.00.00</t>
  </si>
  <si>
    <t>Contr. 871629/2018 - Aquisição de Veículos SIM</t>
  </si>
  <si>
    <t>Contr. 872342/2018 - Aquisição de Máquinas</t>
  </si>
  <si>
    <t xml:space="preserve">Contr. 871130/2018 - Constr. Infr. Comer. Agrop. </t>
  </si>
  <si>
    <t>Contr. 866486/2018 - Pav. Rua Lagranha Domingues</t>
  </si>
  <si>
    <t>Contr. 866479/2018 -Pav. Rua General Câmara</t>
  </si>
  <si>
    <t>Transf. dos Estados e do Distrito Federal e de suas Entidades</t>
  </si>
  <si>
    <t>2.4.2.0.00.1.1.04.00.00</t>
  </si>
  <si>
    <t>Contrato CORSAN Obra de Interligação entre BR 392 e a 287</t>
  </si>
  <si>
    <t>1.3.2.1.00.1.1.01.99.59</t>
  </si>
  <si>
    <t>Rec. Rem. de Dep. Banc. - Cont. 845172/2017 - Pr. Novo Horizonte</t>
  </si>
  <si>
    <t>1.3.2.1.00.1.1.01.99.60</t>
  </si>
  <si>
    <t>Rec. Rem. de Dep. Banc. - Cont. 846153/2017 - Pav. Rodolpho Behr</t>
  </si>
  <si>
    <t>1.6.4.0.01.1.4.01.00.00</t>
  </si>
  <si>
    <t>1.6.4.0.01.1.4.02.00.00</t>
  </si>
  <si>
    <t>1.3.2.1.00.1.1.01.99.69</t>
  </si>
  <si>
    <t>M/J de D.A. Alienação Imóveis Urbanos</t>
  </si>
  <si>
    <t>1.7.1.8.03.2.1.01.07.00</t>
  </si>
  <si>
    <t>Serviço de Fisioterapia</t>
  </si>
  <si>
    <t>1.9.2.8.02.9.1.14.00.00</t>
  </si>
  <si>
    <t>Restituições - Doação MP</t>
  </si>
  <si>
    <t>Restituição de Auxílios</t>
  </si>
  <si>
    <t>1.9.2.8.02.9.2.11.00.00</t>
  </si>
  <si>
    <t>1.9.2.8.02.9.4.11.00.00</t>
  </si>
  <si>
    <t>1.9.2.8.02.9.3.11.00.00</t>
  </si>
  <si>
    <t>1.6.1.0.00.0.0.00.00.00</t>
  </si>
  <si>
    <t>Serviços Administrativos e Comerciais Gerais</t>
  </si>
  <si>
    <t>1.6.1.0.02.0.0.00.00.00</t>
  </si>
  <si>
    <t>Inscrição em Concursos e Processos Seletivos</t>
  </si>
  <si>
    <t>1.6.1.0.02.1.0.00.00.00</t>
  </si>
  <si>
    <t>1.6.1.0.02.1.1.00.00.00</t>
  </si>
  <si>
    <t>Inscrição em Concursos e Processos Seletivos - Principal</t>
  </si>
  <si>
    <t>1.7.1.8.03.1.1.01.07.00</t>
  </si>
  <si>
    <t>Transferência Emergencial COVID-19</t>
  </si>
  <si>
    <t>Transferências de Recursos SUS - Bloco Invest. Rede de Serv. Público de Saúde</t>
  </si>
  <si>
    <t>2.4.1.8.04.0.0.00.00.00</t>
  </si>
  <si>
    <t>2.4.1.8.04.1.0.00.00.00</t>
  </si>
  <si>
    <t>Transferências de Recursos do SUS - Atenção Básica</t>
  </si>
  <si>
    <t>Transferências de Recursos do SUS - Atenção Básica - Principal</t>
  </si>
  <si>
    <t>2.4.1.8.04.1.1.01.00.00</t>
  </si>
  <si>
    <t>2.4.1.8.04.1.1.00.00.00</t>
  </si>
  <si>
    <t>Recursos de Emendas Parlamentares</t>
  </si>
  <si>
    <t>2.4.1.8.04.5.0.00.00.00</t>
  </si>
  <si>
    <t>Transferências de Recursos do SUS - Gestão do SUS</t>
  </si>
  <si>
    <t>2.4.1.8.04.5.1.00.00.00</t>
  </si>
  <si>
    <t>Transferências de Recursos do SUS - Gestão do SUS - Principal</t>
  </si>
  <si>
    <t>2.4.1.8.04.5.1.01.00.00</t>
  </si>
  <si>
    <t>Transf. Construção UBS - Portaria 1929</t>
  </si>
  <si>
    <t>1.3.2.1.00.1.1.01.99.71</t>
  </si>
  <si>
    <t>Rec. Rem. de Dep. Banc. - Cont. 846318/2017 - Pav. Pedro Figueir.</t>
  </si>
  <si>
    <t>1.3.2.1.00.1.1.01.99.72</t>
  </si>
  <si>
    <t>Rec. Rem. de Dep. Banc. - Doações para Munic. COVID 19 - PJ</t>
  </si>
  <si>
    <t>0900</t>
  </si>
  <si>
    <t>1.7.1.8.99.1.1.07.00.00</t>
  </si>
  <si>
    <t>1.7.2.8.03.1.1.18.00.00</t>
  </si>
  <si>
    <t>Emenda Parlamentar - COVID - 19</t>
  </si>
  <si>
    <t>1.7.4.8.10.1.1.03.00.00</t>
  </si>
  <si>
    <t>Doações para o Município - COVID-19 - PJ</t>
  </si>
  <si>
    <t>1.7.4.8.10.1.1.02.00.00</t>
  </si>
  <si>
    <t>1.7.4.8.10.1.1.01.00.00</t>
  </si>
  <si>
    <t>1.7.4.8.00.0.0.00.00.00</t>
  </si>
  <si>
    <t>1.7.4.8.10.0.0.00.00.00</t>
  </si>
  <si>
    <t>1.7.4.8.10.1.0.00.00.00</t>
  </si>
  <si>
    <t>1.7.4.8.10.1.1.00.00.00</t>
  </si>
  <si>
    <t>1.9.2.8.02.9.1.15.00.00</t>
  </si>
  <si>
    <t>Restituições - Custeio Media complexidade</t>
  </si>
  <si>
    <t>1.3.2.1.00.1.1.01.03.31</t>
  </si>
  <si>
    <t>1.3.2.1.00.1.1.01.07.15</t>
  </si>
  <si>
    <t>1.3.2.1.00.1.1.01.07.16</t>
  </si>
  <si>
    <t>1.3.2.1.00.1.1.01.07.17</t>
  </si>
  <si>
    <t>Rec. Rem. de Dep. Banc. - FNAS - COVID EPI</t>
  </si>
  <si>
    <t>Rec. Rem. de Dep. Banc. - FNAS - COVID Alimentos</t>
  </si>
  <si>
    <t>Rec. Rem. de Dep. Banc. - FNAS - COVID Acolhimento</t>
  </si>
  <si>
    <t>1571</t>
  </si>
  <si>
    <t>1572</t>
  </si>
  <si>
    <t>1573</t>
  </si>
  <si>
    <t>1.7.1.8.12.1.1.07.00.00</t>
  </si>
  <si>
    <t>1.7.1.8.12.1.1.08.00.00</t>
  </si>
  <si>
    <t>1.7.1.8.12.1.1.09.00.00</t>
  </si>
  <si>
    <t>FNAS - COVID EPI</t>
  </si>
  <si>
    <t>FNAS - COVID Alimentos</t>
  </si>
  <si>
    <t>FNAS - COVID Acolhimento</t>
  </si>
  <si>
    <t>1549</t>
  </si>
  <si>
    <t>1.7.1.8.99.1.1.09.00.00</t>
  </si>
  <si>
    <t>Auxílio Financeiro União</t>
  </si>
  <si>
    <t>Auxílio Financeiro LC 173/2020 - COVID 19</t>
  </si>
  <si>
    <t>1.7.1.8.99.1.1.10.00.00</t>
  </si>
  <si>
    <t>Auxílio Financeiro LC 173/2020 - COVID 19 (Assistência)</t>
  </si>
  <si>
    <t>1.7.1.8.99.1.1.11.00.00</t>
  </si>
  <si>
    <t>Auxílio Financeiro LC 173/2020 - COVID 19 (Saúde)</t>
  </si>
  <si>
    <t>1.7.1.8.99.1.1.12.00.00</t>
  </si>
  <si>
    <t>Contrato Cartão de Pagamento Defesa Civil</t>
  </si>
  <si>
    <t>1574</t>
  </si>
  <si>
    <t>Rec. Rem. de Dep. Banc. - Cont. 888810/2019 - Aquisição de Rolo</t>
  </si>
  <si>
    <t>1567</t>
  </si>
  <si>
    <t>1.3.2.1.00.1.1.01.99.73</t>
  </si>
  <si>
    <t>Rec. Rem. de Dep. Banc. - Contrato Cartão de Pgto Defesa Civil</t>
  </si>
  <si>
    <t>1.3.2.1.00.1.1.01.99.74</t>
  </si>
  <si>
    <t>Rec. Rem. de Dep. Banc. - Corsan Obra de Interlig.</t>
  </si>
  <si>
    <t>2.4.1.8.99.1.1.45.00.00</t>
  </si>
  <si>
    <t>Contr. 888810/2019 - Aquisição de Rolo</t>
  </si>
  <si>
    <t>Inscrição em Concurso e Processos Seletivos - Principal</t>
  </si>
  <si>
    <t>1.9.2.2.99.1.4.11.00.00</t>
  </si>
  <si>
    <t>Outras Receitas Diretamente Arrecadadas pelo RPPS-Saúde</t>
  </si>
  <si>
    <t>1.3.2.1.00.4.1.06.00.00</t>
  </si>
  <si>
    <t>1.7.1.8.99.1.1.08.00.00</t>
  </si>
  <si>
    <t>Contr. 894563-19 Cozinhas Comunitárias</t>
  </si>
  <si>
    <t>1559</t>
  </si>
  <si>
    <t>PAC - Contrato 218.815-56/2007</t>
  </si>
  <si>
    <t>2.4.2.0.00.1.1.03.00.00</t>
  </si>
  <si>
    <t>Contr. 886034/2019 - Aquisição Equipamento Feira</t>
  </si>
  <si>
    <t>1568</t>
  </si>
  <si>
    <t>2.4.1.8.99.1.1.42.00.00</t>
  </si>
  <si>
    <t>Contr. 883159/2019 - Fortalec. Economia Solidária</t>
  </si>
  <si>
    <t>1564</t>
  </si>
  <si>
    <t>2.4.1.8.99.1.1.46.00.00</t>
  </si>
  <si>
    <t>2.4.1.8.99.1.1.47.00.00</t>
  </si>
  <si>
    <t>Contr. 894168/2019 - Aquisição de Equipamentos</t>
  </si>
  <si>
    <t>1569</t>
  </si>
  <si>
    <t>2.4.1.8.99.1.1.43.00.00</t>
  </si>
  <si>
    <t>Contr. 892200/2019 - Aquisição de Caminhão</t>
  </si>
  <si>
    <t>1565</t>
  </si>
  <si>
    <t>2.4.1.8.99.1.1.39.00.00</t>
  </si>
  <si>
    <t>Contr. 890192/2019 - Aquisição de Veículos</t>
  </si>
  <si>
    <t>2.4.1.8.99.1.1.40.00.00</t>
  </si>
  <si>
    <t>Contr. 891538/2019 - Constr. Mirantes  Parque dos Morros</t>
  </si>
  <si>
    <t>1562</t>
  </si>
  <si>
    <t>2.4.1.8.99.1.1.48.00.00</t>
  </si>
  <si>
    <t>Contr. 899817/2020 - Pavimentação de Vias Urbanas</t>
  </si>
  <si>
    <t>1575</t>
  </si>
  <si>
    <t>Transferências de Instituições Privadas - Específicas de Estados, DF e Municípios</t>
  </si>
  <si>
    <t xml:space="preserve">Outras Transferência de Instituições Privadas para EST/DF/MUN </t>
  </si>
  <si>
    <t>Outras Transferência de Instituições Privadas para EST/DF/MUN - Principal</t>
  </si>
  <si>
    <t>Transferências de Pessoas Físicas - Específicas de Estados, DF e Municípios</t>
  </si>
  <si>
    <t>1.7.7.8.00.0.0.00.00.00</t>
  </si>
  <si>
    <t>1.7.7.8.01.0.0.00.00.00</t>
  </si>
  <si>
    <t>1.7.7.8.01.9.0.00.00.00</t>
  </si>
  <si>
    <t xml:space="preserve">Outras Transferência de Pessoas Físicas- Específicas de E/DF/M </t>
  </si>
  <si>
    <t>Outras Transferência de Pessoas Físicas- Específicas de E/DF/M - Principal</t>
  </si>
  <si>
    <t>1.7.7.8.01.9.1.00.00.00</t>
  </si>
  <si>
    <t>1.7.7.8.01.9.1.01.00.00</t>
  </si>
  <si>
    <t>1.7.7.8.01.9.1.02.00.00</t>
  </si>
  <si>
    <t>1.7.7.8.01.9.1.03.00.00</t>
  </si>
  <si>
    <t>Encargos Legais pela Inscrição em Dívida Ativa e Receitas de Ônus de Sucumbência</t>
  </si>
  <si>
    <t>1.9.9.0.12.0.0.00.00.00</t>
  </si>
  <si>
    <t>2.1.1.8.01.5.1.01.00.00</t>
  </si>
  <si>
    <t>PNAFM - 2ª FASE/2ª ETAPA</t>
  </si>
  <si>
    <t>Acordo Judicial CORSAN (Barragem DNOS)</t>
  </si>
  <si>
    <t>2024</t>
  </si>
  <si>
    <t>2025</t>
  </si>
  <si>
    <t>1.3.1.0.02.1.2.00.00.00</t>
  </si>
  <si>
    <t>1.3.1.0.02.1.2.01.00.00</t>
  </si>
  <si>
    <t>Concessão, Permissão, Autorização ou Cessão do Direito de Uso de Bens Imóveis Públicos - Mult/Juro</t>
  </si>
  <si>
    <t>Concessão Parquimetro - Multas e Juros</t>
  </si>
  <si>
    <t>1.3.1.0.02.1.3.00.00.00</t>
  </si>
  <si>
    <t>1.3.1.0.02.1.3.01.00.00</t>
  </si>
  <si>
    <t>Concessão, Permissão, Autorização ou Cessão do Direito de Uso de Bens Imóveis Públicos - Dívida Ativa</t>
  </si>
  <si>
    <t>Concessão Parquimetro - Dívida Ativa</t>
  </si>
  <si>
    <t>Concessão, Permissão, Autorização ou Cessão do Direito de Uso de Bens Imóveis Públicos - M/J Div. Ativa</t>
  </si>
  <si>
    <t>Concessão Parquimetro - Dívida Ativa - Multa e Juros</t>
  </si>
  <si>
    <t>Rec. Rem. de Dep. Banc. - Contr.0523.373-82 PNAFM</t>
  </si>
  <si>
    <t>1.3.2.1.00.1.1.01.99.62</t>
  </si>
  <si>
    <t>Rec. Rem. de Dep. Banc. - Cont.894563/2019 - Cozinhas Comunitárias</t>
  </si>
  <si>
    <t>1.3.2.1.00.1.1.01.99.66</t>
  </si>
  <si>
    <t>Rec. Rem. de Dep. Banc. - Cont.883159/2019 - Fort. Econ. Solidária</t>
  </si>
  <si>
    <t>1.3.2.1.00.1.1.01.99.68</t>
  </si>
  <si>
    <t>Rec. Rem. de Dep. Banc. - Cont.886094/2019 - Aquisição de Motoniv.</t>
  </si>
  <si>
    <t>1566</t>
  </si>
  <si>
    <t>1.3.2.1.00.1.1.01.99.75</t>
  </si>
  <si>
    <t>Rec. Rem. de Dep. Banc. - Apoio ao Setor Cultura</t>
  </si>
  <si>
    <t>1.3.2.1.00.1.1.01.99.76</t>
  </si>
  <si>
    <t>Rec. Rem. de Dep. Banc. - Contr. 846202/2017 - Revit. Pq Itaimbé</t>
  </si>
  <si>
    <t>1.3.2.1.00.1.1.01.99.77</t>
  </si>
  <si>
    <t>Rec. Rem. de Dep. Banc. - Contr. 875343/2018 - P. Skate Itaimbé</t>
  </si>
  <si>
    <t>1.6.9.0.99.1.1.02.00.00</t>
  </si>
  <si>
    <t>Inscrição em Concurso IPASSP-PREV</t>
  </si>
  <si>
    <t>1.7.1.8.03.9.0.00.00.00</t>
  </si>
  <si>
    <t>Transferência do  SUS – Outros Prog. Financ. Transf. Fundo a Fundo</t>
  </si>
  <si>
    <t>1.7.1.8.03.9.1.00.00.00</t>
  </si>
  <si>
    <t>Transferência do  SUS – Outros Prog. Financ. Transf. Fundo a Fundo - Principal</t>
  </si>
  <si>
    <t>1.7.1.8.03.9.1.01.00.00</t>
  </si>
  <si>
    <t>Tranf. Do SUS - Portaria 1.666/2020 COVID-19</t>
  </si>
  <si>
    <t>4511</t>
  </si>
  <si>
    <t>1.7.1.8.99.1.1.13.00.00</t>
  </si>
  <si>
    <t>Transf. Apoio Setor Cult. Lei Fed. 14017/2020 - Aldir Blanc</t>
  </si>
  <si>
    <t>1.9.1.0.09.1.2.00.00.00</t>
  </si>
  <si>
    <t>Multas e Juros Previstos em Contratos - Multas e Juros</t>
  </si>
  <si>
    <t>1.9.1.0.09.1.2.03.00.00.00</t>
  </si>
  <si>
    <t>2.4.1.8.99.1.1.44.00.00</t>
  </si>
  <si>
    <t>Contr.886094/2019 - Aquisição de Motoniveladora</t>
  </si>
  <si>
    <t>1.3.1.0.02.1.4.01.00.00</t>
  </si>
  <si>
    <t>1.3.1.0.02.1.4.00.00.00</t>
  </si>
  <si>
    <t>1.7.2.8.99.1.1.02.00.00</t>
  </si>
  <si>
    <t>Cota-Parte das Multas de Trânsito</t>
  </si>
  <si>
    <t>1.7.1.8.99.1.1.14.00.00</t>
  </si>
  <si>
    <t>Lei Complementar 176/2020 - Compes. União Lei Kandir</t>
  </si>
  <si>
    <t>Categoria Econômica e Origem</t>
  </si>
  <si>
    <t>1.0.0.0.00.0.0</t>
  </si>
  <si>
    <t>1.1.0.0.00.0.0</t>
  </si>
  <si>
    <t>1.2.0.0.00.0.0</t>
  </si>
  <si>
    <t>1.3.0.0.00.0.0</t>
  </si>
  <si>
    <t>1.4.0.0.00.1.1</t>
  </si>
  <si>
    <t>Receita Agropecuária – Principal</t>
  </si>
  <si>
    <t>1.6.0.0.00.0.0</t>
  </si>
  <si>
    <t>1.7.0.0.00.0.0</t>
  </si>
  <si>
    <t>1.9.0.0.00.0.0</t>
  </si>
  <si>
    <t>2.0.0.0.00.0.0</t>
  </si>
  <si>
    <t>2.1.0.0.00.0.0</t>
  </si>
  <si>
    <t>2.2.0.0.00.0.0</t>
  </si>
  <si>
    <t>2.3.0.0.00.0.0</t>
  </si>
  <si>
    <t>2.4.0.0.00.0.0</t>
  </si>
  <si>
    <t>2.9.0.0.00.0.0</t>
  </si>
  <si>
    <t>Outras receitas de Capital</t>
  </si>
  <si>
    <t>7.0.0.0.00.0.0</t>
  </si>
  <si>
    <t>RECEITAS CORRENTES INTRA</t>
  </si>
  <si>
    <t>9.0.0.0.00.0.0</t>
  </si>
  <si>
    <t>DEDUÇÃO DA RECEITA (R)</t>
  </si>
  <si>
    <t>TOTAL DA RECEITA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</si>
</sst>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;&quot; (&quot;#,##0.00\);&quot; -&quot;#\ ;@\ "/>
    <numFmt numFmtId="166" formatCode="#,###.0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i/>
      <sz val="7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sz val="6"/>
      <color rgb="FFFF0000"/>
      <name val="Calibri"/>
      <family val="2"/>
    </font>
    <font>
      <sz val="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rgb="FFFF0000"/>
      <name val="Calibri"/>
      <family val="2"/>
    </font>
    <font>
      <i/>
      <sz val="7"/>
      <color rgb="FFFF0000"/>
      <name val="Calibri"/>
      <family val="2"/>
    </font>
    <font>
      <b/>
      <i/>
      <sz val="7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165" fontId="20" fillId="0" borderId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/>
    <xf numFmtId="0" fontId="20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39" fillId="0" borderId="0"/>
    <xf numFmtId="0" fontId="39" fillId="0" borderId="0"/>
    <xf numFmtId="0" fontId="36" fillId="0" borderId="0"/>
    <xf numFmtId="0" fontId="39" fillId="0" borderId="0"/>
    <xf numFmtId="0" fontId="39" fillId="0" borderId="0"/>
    <xf numFmtId="0" fontId="20" fillId="0" borderId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0" fontId="20" fillId="4" borderId="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9" fillId="2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4" fontId="39" fillId="0" borderId="0" applyFont="0" applyFill="0" applyBorder="0" applyAlignment="0" applyProtection="0"/>
  </cellStyleXfs>
  <cellXfs count="207">
    <xf numFmtId="0" fontId="0" fillId="0" borderId="0" xfId="0"/>
    <xf numFmtId="0" fontId="22" fillId="0" borderId="0" xfId="0" applyFont="1"/>
    <xf numFmtId="0" fontId="25" fillId="0" borderId="0" xfId="0" applyFont="1" applyFill="1"/>
    <xf numFmtId="0" fontId="24" fillId="0" borderId="10" xfId="0" applyFont="1" applyBorder="1"/>
    <xf numFmtId="166" fontId="24" fillId="0" borderId="10" xfId="0" applyNumberFormat="1" applyFont="1" applyBorder="1"/>
    <xf numFmtId="4" fontId="24" fillId="0" borderId="10" xfId="0" applyNumberFormat="1" applyFont="1" applyBorder="1"/>
    <xf numFmtId="0" fontId="21" fillId="0" borderId="0" xfId="0" applyFont="1"/>
    <xf numFmtId="0" fontId="23" fillId="0" borderId="10" xfId="0" applyFont="1" applyBorder="1"/>
    <xf numFmtId="166" fontId="23" fillId="0" borderId="10" xfId="0" applyNumberFormat="1" applyFont="1" applyBorder="1"/>
    <xf numFmtId="4" fontId="23" fillId="0" borderId="10" xfId="0" applyNumberFormat="1" applyFont="1" applyBorder="1"/>
    <xf numFmtId="0" fontId="23" fillId="0" borderId="0" xfId="0" applyFont="1"/>
    <xf numFmtId="166" fontId="23" fillId="0" borderId="0" xfId="0" applyNumberFormat="1" applyFont="1"/>
    <xf numFmtId="0" fontId="25" fillId="0" borderId="0" xfId="0" applyFont="1"/>
    <xf numFmtId="4" fontId="23" fillId="2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/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4" fontId="32" fillId="0" borderId="0" xfId="0" applyNumberFormat="1" applyFont="1" applyFill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49" fontId="41" fillId="6" borderId="11" xfId="0" applyNumberFormat="1" applyFont="1" applyFill="1" applyBorder="1" applyAlignment="1">
      <alignment horizontal="center" vertical="center"/>
    </xf>
    <xf numFmtId="49" fontId="41" fillId="6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40" fontId="41" fillId="0" borderId="10" xfId="0" applyNumberFormat="1" applyFont="1" applyFill="1" applyBorder="1" applyAlignment="1">
      <alignment horizontal="right" vertical="center"/>
    </xf>
    <xf numFmtId="0" fontId="44" fillId="0" borderId="0" xfId="0" applyFont="1"/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40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40" fontId="46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40" fontId="47" fillId="0" borderId="10" xfId="0" applyNumberFormat="1" applyFont="1" applyFill="1" applyBorder="1" applyAlignment="1">
      <alignment horizontal="right" vertical="center"/>
    </xf>
    <xf numFmtId="0" fontId="48" fillId="0" borderId="0" xfId="0" applyFont="1"/>
    <xf numFmtId="40" fontId="40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 wrapText="1"/>
    </xf>
    <xf numFmtId="40" fontId="48" fillId="0" borderId="10" xfId="0" applyNumberFormat="1" applyFont="1" applyFill="1" applyBorder="1" applyAlignment="1">
      <alignment horizontal="right" vertical="center"/>
    </xf>
    <xf numFmtId="40" fontId="47" fillId="0" borderId="10" xfId="0" applyNumberFormat="1" applyFont="1" applyFill="1" applyBorder="1" applyAlignment="1">
      <alignment horizontal="right" vertical="center" wrapText="1"/>
    </xf>
    <xf numFmtId="40" fontId="49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40" fontId="50" fillId="0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/>
    <xf numFmtId="4" fontId="45" fillId="0" borderId="10" xfId="0" applyNumberFormat="1" applyFont="1" applyFill="1" applyBorder="1" applyAlignment="1">
      <alignment horizontal="left" vertical="center"/>
    </xf>
    <xf numFmtId="4" fontId="47" fillId="0" borderId="10" xfId="0" applyNumberFormat="1" applyFont="1" applyFill="1" applyBorder="1" applyAlignment="1">
      <alignment horizontal="left" vertical="center"/>
    </xf>
    <xf numFmtId="4" fontId="47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vertical="center"/>
    </xf>
    <xf numFmtId="40" fontId="51" fillId="0" borderId="1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center"/>
    </xf>
    <xf numFmtId="40" fontId="44" fillId="0" borderId="0" xfId="0" applyNumberFormat="1" applyFont="1" applyFill="1" applyAlignment="1">
      <alignment horizontal="right" vertical="center"/>
    </xf>
    <xf numFmtId="0" fontId="23" fillId="0" borderId="10" xfId="0" applyFont="1" applyFill="1" applyBorder="1"/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/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0" fontId="52" fillId="0" borderId="10" xfId="0" applyNumberFormat="1" applyFont="1" applyFill="1" applyBorder="1" applyAlignment="1">
      <alignment horizontal="right" vertical="center"/>
    </xf>
    <xf numFmtId="0" fontId="53" fillId="0" borderId="0" xfId="0" applyFont="1"/>
    <xf numFmtId="0" fontId="54" fillId="0" borderId="0" xfId="0" applyFont="1"/>
    <xf numFmtId="40" fontId="43" fillId="0" borderId="10" xfId="0" applyNumberFormat="1" applyFont="1" applyFill="1" applyBorder="1" applyAlignment="1">
      <alignment horizontal="right" vertical="center"/>
    </xf>
    <xf numFmtId="0" fontId="55" fillId="0" borderId="0" xfId="0" applyFont="1"/>
    <xf numFmtId="0" fontId="56" fillId="0" borderId="0" xfId="0" applyFont="1"/>
    <xf numFmtId="0" fontId="52" fillId="0" borderId="10" xfId="0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/>
    </xf>
    <xf numFmtId="40" fontId="57" fillId="0" borderId="10" xfId="0" applyNumberFormat="1" applyFont="1" applyFill="1" applyBorder="1" applyAlignment="1">
      <alignment horizontal="right" vertical="center"/>
    </xf>
    <xf numFmtId="40" fontId="58" fillId="0" borderId="10" xfId="0" applyNumberFormat="1" applyFont="1" applyFill="1" applyBorder="1" applyAlignment="1">
      <alignment horizontal="right" vertical="center"/>
    </xf>
    <xf numFmtId="40" fontId="40" fillId="19" borderId="10" xfId="0" applyNumberFormat="1" applyFont="1" applyFill="1" applyBorder="1" applyAlignment="1">
      <alignment horizontal="right" vertical="center"/>
    </xf>
    <xf numFmtId="4" fontId="59" fillId="0" borderId="10" xfId="0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left" vertical="center"/>
    </xf>
    <xf numFmtId="4" fontId="48" fillId="0" borderId="1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0" fontId="22" fillId="0" borderId="0" xfId="0" applyFont="1" applyFill="1"/>
    <xf numFmtId="4" fontId="22" fillId="0" borderId="0" xfId="0" applyNumberFormat="1" applyFont="1" applyFill="1" applyAlignment="1">
      <alignment vertical="center"/>
    </xf>
    <xf numFmtId="0" fontId="23" fillId="0" borderId="0" xfId="0" applyFont="1" applyFill="1"/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24" fillId="20" borderId="10" xfId="0" applyFont="1" applyFill="1" applyBorder="1"/>
    <xf numFmtId="49" fontId="24" fillId="20" borderId="10" xfId="0" applyNumberFormat="1" applyFont="1" applyFill="1" applyBorder="1" applyAlignment="1">
      <alignment horizontal="center"/>
    </xf>
    <xf numFmtId="4" fontId="22" fillId="0" borderId="0" xfId="0" applyNumberFormat="1" applyFont="1"/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53" fillId="20" borderId="10" xfId="0" applyNumberFormat="1" applyFont="1" applyFill="1" applyBorder="1" applyAlignment="1">
      <alignment horizontal="center" vertical="center"/>
    </xf>
    <xf numFmtId="49" fontId="53" fillId="2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40" fontId="54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4" fontId="60" fillId="0" borderId="0" xfId="0" applyNumberFormat="1" applyFont="1" applyFill="1" applyAlignment="1">
      <alignment vertical="center"/>
    </xf>
    <xf numFmtId="0" fontId="61" fillId="0" borderId="0" xfId="0" applyFont="1" applyFill="1"/>
    <xf numFmtId="49" fontId="49" fillId="0" borderId="1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48" fillId="0" borderId="10" xfId="0" applyFont="1" applyFill="1" applyBorder="1"/>
    <xf numFmtId="0" fontId="48" fillId="0" borderId="10" xfId="0" applyFont="1" applyFill="1" applyBorder="1" applyAlignment="1">
      <alignment wrapText="1"/>
    </xf>
    <xf numFmtId="4" fontId="54" fillId="0" borderId="10" xfId="0" applyNumberFormat="1" applyFont="1" applyFill="1" applyBorder="1" applyAlignment="1">
      <alignment horizontal="left" vertical="center"/>
    </xf>
    <xf numFmtId="4" fontId="62" fillId="0" borderId="0" xfId="0" applyNumberFormat="1" applyFont="1" applyFill="1" applyBorder="1" applyAlignment="1">
      <alignment vertical="center"/>
    </xf>
    <xf numFmtId="4" fontId="53" fillId="0" borderId="0" xfId="0" applyNumberFormat="1" applyFont="1" applyFill="1" applyBorder="1" applyAlignment="1">
      <alignment vertical="center" wrapText="1"/>
    </xf>
    <xf numFmtId="40" fontId="5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" fontId="33" fillId="0" borderId="0" xfId="0" applyNumberFormat="1" applyFont="1" applyFill="1" applyAlignment="1">
      <alignment vertical="center"/>
    </xf>
    <xf numFmtId="0" fontId="30" fillId="0" borderId="0" xfId="0" applyFont="1" applyFill="1"/>
    <xf numFmtId="40" fontId="48" fillId="0" borderId="10" xfId="0" applyNumberFormat="1" applyFont="1" applyFill="1" applyBorder="1" applyAlignment="1">
      <alignment horizontal="right" vertical="center" wrapText="1"/>
    </xf>
    <xf numFmtId="40" fontId="53" fillId="0" borderId="0" xfId="0" applyNumberFormat="1" applyFont="1" applyFill="1" applyAlignment="1">
      <alignment horizontal="right" vertical="center"/>
    </xf>
    <xf numFmtId="4" fontId="30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21" fillId="0" borderId="0" xfId="0" applyFont="1" applyFill="1"/>
    <xf numFmtId="0" fontId="48" fillId="0" borderId="10" xfId="322" applyFont="1" applyFill="1" applyBorder="1" applyAlignment="1">
      <alignment vertical="center"/>
    </xf>
    <xf numFmtId="0" fontId="48" fillId="0" borderId="10" xfId="322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center"/>
    </xf>
    <xf numFmtId="0" fontId="63" fillId="0" borderId="0" xfId="0" applyFont="1" applyFill="1"/>
    <xf numFmtId="4" fontId="64" fillId="0" borderId="0" xfId="0" applyNumberFormat="1" applyFont="1" applyFill="1" applyAlignment="1">
      <alignment vertical="center"/>
    </xf>
    <xf numFmtId="0" fontId="64" fillId="0" borderId="0" xfId="0" applyFont="1" applyFill="1"/>
    <xf numFmtId="4" fontId="65" fillId="0" borderId="0" xfId="0" applyNumberFormat="1" applyFont="1" applyFill="1" applyAlignment="1">
      <alignment vertical="center"/>
    </xf>
    <xf numFmtId="0" fontId="65" fillId="0" borderId="0" xfId="0" applyFont="1" applyFill="1"/>
    <xf numFmtId="4" fontId="66" fillId="0" borderId="0" xfId="0" applyNumberFormat="1" applyFont="1" applyFill="1" applyAlignment="1">
      <alignment vertical="center"/>
    </xf>
    <xf numFmtId="0" fontId="66" fillId="0" borderId="0" xfId="0" applyFont="1" applyFill="1"/>
    <xf numFmtId="4" fontId="67" fillId="0" borderId="0" xfId="0" applyNumberFormat="1" applyFont="1" applyFill="1" applyAlignment="1">
      <alignment vertical="center"/>
    </xf>
    <xf numFmtId="0" fontId="67" fillId="0" borderId="0" xfId="0" applyFont="1" applyFill="1"/>
    <xf numFmtId="0" fontId="68" fillId="0" borderId="10" xfId="0" applyFont="1" applyFill="1" applyBorder="1" applyAlignment="1">
      <alignment horizontal="left" vertical="center"/>
    </xf>
    <xf numFmtId="40" fontId="68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4" fontId="63" fillId="0" borderId="0" xfId="0" applyNumberFormat="1" applyFont="1" applyFill="1" applyAlignment="1">
      <alignment vertical="center"/>
    </xf>
    <xf numFmtId="40" fontId="42" fillId="0" borderId="1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0" fontId="69" fillId="0" borderId="10" xfId="0" applyNumberFormat="1" applyFont="1" applyFill="1" applyBorder="1" applyAlignment="1">
      <alignment horizontal="right" vertical="center"/>
    </xf>
    <xf numFmtId="40" fontId="53" fillId="0" borderId="10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Alignment="1">
      <alignment vertical="center"/>
    </xf>
    <xf numFmtId="0" fontId="24" fillId="0" borderId="0" xfId="0" applyFont="1" applyFill="1"/>
    <xf numFmtId="4" fontId="70" fillId="0" borderId="0" xfId="0" applyNumberFormat="1" applyFont="1" applyFill="1" applyAlignment="1">
      <alignment vertical="center"/>
    </xf>
    <xf numFmtId="0" fontId="42" fillId="0" borderId="10" xfId="322" applyNumberFormat="1" applyFont="1" applyFill="1" applyBorder="1" applyAlignment="1">
      <alignment vertical="center" wrapText="1"/>
    </xf>
    <xf numFmtId="0" fontId="42" fillId="0" borderId="10" xfId="322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4" fontId="71" fillId="0" borderId="0" xfId="0" applyNumberFormat="1" applyFont="1" applyFill="1" applyAlignment="1">
      <alignment vertical="center"/>
    </xf>
    <xf numFmtId="4" fontId="23" fillId="0" borderId="10" xfId="0" applyNumberFormat="1" applyFont="1" applyFill="1" applyBorder="1" applyAlignment="1">
      <alignment horizontal="left" vertical="center"/>
    </xf>
    <xf numFmtId="0" fontId="24" fillId="7" borderId="10" xfId="0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 vertical="center" wrapText="1"/>
    </xf>
    <xf numFmtId="0" fontId="24" fillId="7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49" fontId="41" fillId="6" borderId="12" xfId="0" applyNumberFormat="1" applyFont="1" applyFill="1" applyBorder="1" applyAlignment="1">
      <alignment horizontal="center" vertical="center" wrapText="1"/>
    </xf>
    <xf numFmtId="49" fontId="41" fillId="6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51" fillId="6" borderId="10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 indent="1"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left" vertical="center" wrapText="1" indent="1"/>
    </xf>
    <xf numFmtId="4" fontId="22" fillId="2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21" fillId="21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</cellXfs>
  <cellStyles count="431">
    <cellStyle name="20% - Ênfase1 1" xfId="1"/>
    <cellStyle name="20% - Ênfase1 10" xfId="2"/>
    <cellStyle name="20% - Ênfase1 2" xfId="3"/>
    <cellStyle name="20% - Ênfase1 3" xfId="4"/>
    <cellStyle name="20% - Ênfase1 4" xfId="5"/>
    <cellStyle name="20% - Ênfase1 5" xfId="6"/>
    <cellStyle name="20% - Ênfase1 6" xfId="7"/>
    <cellStyle name="20% - Ênfase1 7" xfId="8"/>
    <cellStyle name="20% - Ênfase1 8" xfId="9"/>
    <cellStyle name="20% - Ênfase1 9" xfId="10"/>
    <cellStyle name="20% - Ênfase2 1" xfId="11"/>
    <cellStyle name="20% - Ênfase2 10" xfId="12"/>
    <cellStyle name="20% - Ênfase2 2" xfId="13"/>
    <cellStyle name="20% - Ênfase2 3" xfId="14"/>
    <cellStyle name="20% - Ênfase2 4" xfId="15"/>
    <cellStyle name="20% - Ênfase2 5" xfId="16"/>
    <cellStyle name="20% - Ênfase2 6" xfId="17"/>
    <cellStyle name="20% - Ênfase2 7" xfId="18"/>
    <cellStyle name="20% - Ênfase2 8" xfId="19"/>
    <cellStyle name="20% - Ênfase2 9" xfId="20"/>
    <cellStyle name="20% - Ênfase3 1" xfId="21"/>
    <cellStyle name="20% - Ênfase3 10" xfId="22"/>
    <cellStyle name="20% - Ênfase3 2" xfId="23"/>
    <cellStyle name="20% - Ênfase3 3" xfId="24"/>
    <cellStyle name="20% - Ênfase3 4" xfId="25"/>
    <cellStyle name="20% - Ênfase3 5" xfId="26"/>
    <cellStyle name="20% - Ênfase3 6" xfId="27"/>
    <cellStyle name="20% - Ênfase3 7" xfId="28"/>
    <cellStyle name="20% - Ênfase3 8" xfId="29"/>
    <cellStyle name="20% - Ênfase3 9" xfId="30"/>
    <cellStyle name="20% - Ênfase4 1" xfId="31"/>
    <cellStyle name="20% - Ênfase4 10" xfId="32"/>
    <cellStyle name="20% - Ênfase4 2" xfId="33"/>
    <cellStyle name="20% - Ênfase4 3" xfId="34"/>
    <cellStyle name="20% - Ênfase4 4" xfId="35"/>
    <cellStyle name="20% - Ênfase4 5" xfId="36"/>
    <cellStyle name="20% - Ênfase4 6" xfId="37"/>
    <cellStyle name="20% - Ênfase4 7" xfId="38"/>
    <cellStyle name="20% - Ênfase4 8" xfId="39"/>
    <cellStyle name="20% - Ênfase4 9" xfId="40"/>
    <cellStyle name="20% - Ênfase5 1" xfId="41"/>
    <cellStyle name="20% - Ênfase5 10" xfId="42"/>
    <cellStyle name="20% - Ênfase5 2" xfId="43"/>
    <cellStyle name="20% - Ênfase5 3" xfId="44"/>
    <cellStyle name="20% - Ênfase5 4" xfId="45"/>
    <cellStyle name="20% - Ênfase5 5" xfId="46"/>
    <cellStyle name="20% - Ênfase5 6" xfId="47"/>
    <cellStyle name="20% - Ênfase5 7" xfId="48"/>
    <cellStyle name="20% - Ênfase5 8" xfId="49"/>
    <cellStyle name="20% - Ênfase5 9" xfId="50"/>
    <cellStyle name="20% - Ênfase6 1" xfId="51"/>
    <cellStyle name="20% - Ênfase6 10" xfId="52"/>
    <cellStyle name="20% - Ênfase6 2" xfId="53"/>
    <cellStyle name="20% - Ênfase6 3" xfId="54"/>
    <cellStyle name="20% - Ênfase6 4" xfId="55"/>
    <cellStyle name="20% - Ênfase6 5" xfId="56"/>
    <cellStyle name="20% - Ênfase6 6" xfId="57"/>
    <cellStyle name="20% - Ênfase6 7" xfId="58"/>
    <cellStyle name="20% - Ênfase6 8" xfId="59"/>
    <cellStyle name="20% - Ênfase6 9" xfId="60"/>
    <cellStyle name="40% - Ênfase1 1" xfId="61"/>
    <cellStyle name="40% - Ênfase1 10" xfId="62"/>
    <cellStyle name="40% - Ênfase1 2" xfId="63"/>
    <cellStyle name="40% - Ênfase1 3" xfId="64"/>
    <cellStyle name="40% - Ênfase1 4" xfId="65"/>
    <cellStyle name="40% - Ênfase1 5" xfId="66"/>
    <cellStyle name="40% - Ênfase1 6" xfId="67"/>
    <cellStyle name="40% - Ênfase1 7" xfId="68"/>
    <cellStyle name="40% - Ênfase1 8" xfId="69"/>
    <cellStyle name="40% - Ênfase1 9" xfId="70"/>
    <cellStyle name="40% - Ênfase2 1" xfId="71"/>
    <cellStyle name="40% - Ênfase2 10" xfId="72"/>
    <cellStyle name="40% - Ênfase2 2" xfId="73"/>
    <cellStyle name="40% - Ênfase2 3" xfId="74"/>
    <cellStyle name="40% - Ênfase2 4" xfId="75"/>
    <cellStyle name="40% - Ênfase2 5" xfId="76"/>
    <cellStyle name="40% - Ênfase2 6" xfId="77"/>
    <cellStyle name="40% - Ênfase2 7" xfId="78"/>
    <cellStyle name="40% - Ênfase2 8" xfId="79"/>
    <cellStyle name="40% - Ênfase2 9" xfId="80"/>
    <cellStyle name="40% - Ênfase3 1" xfId="81"/>
    <cellStyle name="40% - Ênfase3 10" xfId="82"/>
    <cellStyle name="40% - Ênfase3 2" xfId="83"/>
    <cellStyle name="40% - Ênfase3 3" xfId="84"/>
    <cellStyle name="40% - Ênfase3 4" xfId="85"/>
    <cellStyle name="40% - Ênfase3 5" xfId="86"/>
    <cellStyle name="40% - Ênfase3 6" xfId="87"/>
    <cellStyle name="40% - Ênfase3 7" xfId="88"/>
    <cellStyle name="40% - Ênfase3 8" xfId="89"/>
    <cellStyle name="40% - Ênfase3 9" xfId="90"/>
    <cellStyle name="40% - Ênfase4 1" xfId="91"/>
    <cellStyle name="40% - Ênfase4 10" xfId="92"/>
    <cellStyle name="40% - Ênfase4 2" xfId="93"/>
    <cellStyle name="40% - Ênfase4 3" xfId="94"/>
    <cellStyle name="40% - Ênfase4 4" xfId="95"/>
    <cellStyle name="40% - Ênfase4 5" xfId="96"/>
    <cellStyle name="40% - Ênfase4 6" xfId="97"/>
    <cellStyle name="40% - Ênfase4 7" xfId="98"/>
    <cellStyle name="40% - Ênfase4 8" xfId="99"/>
    <cellStyle name="40% - Ênfase4 9" xfId="100"/>
    <cellStyle name="40% - Ênfase5 1" xfId="101"/>
    <cellStyle name="40% - Ênfase5 10" xfId="102"/>
    <cellStyle name="40% - Ênfase5 2" xfId="103"/>
    <cellStyle name="40% - Ênfase5 3" xfId="104"/>
    <cellStyle name="40% - Ênfase5 4" xfId="105"/>
    <cellStyle name="40% - Ênfase5 5" xfId="106"/>
    <cellStyle name="40% - Ênfase5 6" xfId="107"/>
    <cellStyle name="40% - Ênfase5 7" xfId="108"/>
    <cellStyle name="40% - Ênfase5 8" xfId="109"/>
    <cellStyle name="40% - Ênfase5 9" xfId="110"/>
    <cellStyle name="40% - Ênfase6 1" xfId="111"/>
    <cellStyle name="40% - Ênfase6 10" xfId="112"/>
    <cellStyle name="40% - Ênfase6 2" xfId="113"/>
    <cellStyle name="40% - Ênfase6 3" xfId="114"/>
    <cellStyle name="40% - Ênfase6 4" xfId="115"/>
    <cellStyle name="40% - Ênfase6 5" xfId="116"/>
    <cellStyle name="40% - Ênfase6 6" xfId="117"/>
    <cellStyle name="40% - Ênfase6 7" xfId="118"/>
    <cellStyle name="40% - Ênfase6 8" xfId="119"/>
    <cellStyle name="40% - Ênfase6 9" xfId="120"/>
    <cellStyle name="60% - Ênfase1 1" xfId="121"/>
    <cellStyle name="60% - Ênfase1 10" xfId="122"/>
    <cellStyle name="60% - Ênfase1 2" xfId="123"/>
    <cellStyle name="60% - Ênfase1 3" xfId="124"/>
    <cellStyle name="60% - Ênfase1 4" xfId="125"/>
    <cellStyle name="60% - Ênfase1 5" xfId="126"/>
    <cellStyle name="60% - Ênfase1 6" xfId="127"/>
    <cellStyle name="60% - Ênfase1 7" xfId="128"/>
    <cellStyle name="60% - Ênfase1 8" xfId="129"/>
    <cellStyle name="60% - Ênfase1 9" xfId="130"/>
    <cellStyle name="60% - Ênfase2 1" xfId="131"/>
    <cellStyle name="60% - Ênfase2 10" xfId="132"/>
    <cellStyle name="60% - Ênfase2 2" xfId="133"/>
    <cellStyle name="60% - Ênfase2 3" xfId="134"/>
    <cellStyle name="60% - Ênfase2 4" xfId="135"/>
    <cellStyle name="60% - Ênfase2 5" xfId="136"/>
    <cellStyle name="60% - Ênfase2 6" xfId="137"/>
    <cellStyle name="60% - Ênfase2 7" xfId="138"/>
    <cellStyle name="60% - Ênfase2 8" xfId="139"/>
    <cellStyle name="60% - Ênfase2 9" xfId="140"/>
    <cellStyle name="60% - Ênfase3 1" xfId="141"/>
    <cellStyle name="60% - Ênfase3 10" xfId="142"/>
    <cellStyle name="60% - Ênfase3 2" xfId="143"/>
    <cellStyle name="60% - Ênfase3 3" xfId="144"/>
    <cellStyle name="60% - Ênfase3 4" xfId="145"/>
    <cellStyle name="60% - Ênfase3 5" xfId="146"/>
    <cellStyle name="60% - Ênfase3 6" xfId="147"/>
    <cellStyle name="60% - Ênfase3 7" xfId="148"/>
    <cellStyle name="60% - Ênfase3 8" xfId="149"/>
    <cellStyle name="60% - Ênfase3 9" xfId="150"/>
    <cellStyle name="60% - Ênfase4 1" xfId="151"/>
    <cellStyle name="60% - Ênfase4 10" xfId="152"/>
    <cellStyle name="60% - Ênfase4 2" xfId="153"/>
    <cellStyle name="60% - Ênfase4 3" xfId="154"/>
    <cellStyle name="60% - Ênfase4 4" xfId="155"/>
    <cellStyle name="60% - Ênfase4 5" xfId="156"/>
    <cellStyle name="60% - Ênfase4 6" xfId="157"/>
    <cellStyle name="60% - Ênfase4 7" xfId="158"/>
    <cellStyle name="60% - Ênfase4 8" xfId="159"/>
    <cellStyle name="60% - Ênfase4 9" xfId="160"/>
    <cellStyle name="60% - Ênfase5 1" xfId="161"/>
    <cellStyle name="60% - Ênfase5 10" xfId="162"/>
    <cellStyle name="60% - Ênfase5 2" xfId="163"/>
    <cellStyle name="60% - Ênfase5 3" xfId="164"/>
    <cellStyle name="60% - Ênfase5 4" xfId="165"/>
    <cellStyle name="60% - Ênfase5 5" xfId="166"/>
    <cellStyle name="60% - Ênfase5 6" xfId="167"/>
    <cellStyle name="60% - Ênfase5 7" xfId="168"/>
    <cellStyle name="60% - Ênfase5 8" xfId="169"/>
    <cellStyle name="60% - Ênfase5 9" xfId="170"/>
    <cellStyle name="60% - Ênfase6 1" xfId="171"/>
    <cellStyle name="60% - Ênfase6 10" xfId="172"/>
    <cellStyle name="60% - Ênfase6 2" xfId="173"/>
    <cellStyle name="60% - Ênfase6 3" xfId="174"/>
    <cellStyle name="60% - Ênfase6 4" xfId="175"/>
    <cellStyle name="60% - Ênfase6 5" xfId="176"/>
    <cellStyle name="60% - Ênfase6 6" xfId="177"/>
    <cellStyle name="60% - Ênfase6 7" xfId="178"/>
    <cellStyle name="60% - Ênfase6 8" xfId="179"/>
    <cellStyle name="60% - Ênfase6 9" xfId="180"/>
    <cellStyle name="Bom 1" xfId="181"/>
    <cellStyle name="Bom 10" xfId="182"/>
    <cellStyle name="Bom 2" xfId="183"/>
    <cellStyle name="Bom 3" xfId="184"/>
    <cellStyle name="Bom 4" xfId="185"/>
    <cellStyle name="Bom 5" xfId="186"/>
    <cellStyle name="Bom 6" xfId="187"/>
    <cellStyle name="Bom 7" xfId="188"/>
    <cellStyle name="Bom 8" xfId="189"/>
    <cellStyle name="Bom 9" xfId="190"/>
    <cellStyle name="Cálculo 1" xfId="191"/>
    <cellStyle name="Cálculo 10" xfId="192"/>
    <cellStyle name="Cálculo 2" xfId="193"/>
    <cellStyle name="Cálculo 3" xfId="194"/>
    <cellStyle name="Cálculo 4" xfId="195"/>
    <cellStyle name="Cálculo 5" xfId="196"/>
    <cellStyle name="Cálculo 6" xfId="197"/>
    <cellStyle name="Cálculo 7" xfId="198"/>
    <cellStyle name="Cálculo 8" xfId="199"/>
    <cellStyle name="Cálculo 9" xfId="200"/>
    <cellStyle name="Célula de Verificação 1" xfId="201"/>
    <cellStyle name="Célula de Verificação 10" xfId="202"/>
    <cellStyle name="Célula de Verificação 2" xfId="203"/>
    <cellStyle name="Célula de Verificação 3" xfId="204"/>
    <cellStyle name="Célula de Verificação 4" xfId="205"/>
    <cellStyle name="Célula de Verificação 5" xfId="206"/>
    <cellStyle name="Célula de Verificação 6" xfId="207"/>
    <cellStyle name="Célula de Verificação 7" xfId="208"/>
    <cellStyle name="Célula de Verificação 8" xfId="209"/>
    <cellStyle name="Célula de Verificação 9" xfId="210"/>
    <cellStyle name="Célula Vinculada 1" xfId="211"/>
    <cellStyle name="Célula Vinculada 10" xfId="212"/>
    <cellStyle name="Célula Vinculada 2" xfId="213"/>
    <cellStyle name="Célula Vinculada 3" xfId="214"/>
    <cellStyle name="Célula Vinculada 4" xfId="215"/>
    <cellStyle name="Célula Vinculada 5" xfId="216"/>
    <cellStyle name="Célula Vinculada 6" xfId="217"/>
    <cellStyle name="Célula Vinculada 7" xfId="218"/>
    <cellStyle name="Célula Vinculada 8" xfId="219"/>
    <cellStyle name="Célula Vinculada 9" xfId="220"/>
    <cellStyle name="Ênfase1 1" xfId="221"/>
    <cellStyle name="Ênfase1 10" xfId="222"/>
    <cellStyle name="Ênfase1 2" xfId="223"/>
    <cellStyle name="Ênfase1 3" xfId="224"/>
    <cellStyle name="Ênfase1 4" xfId="225"/>
    <cellStyle name="Ênfase1 5" xfId="226"/>
    <cellStyle name="Ênfase1 6" xfId="227"/>
    <cellStyle name="Ênfase1 7" xfId="228"/>
    <cellStyle name="Ênfase1 8" xfId="229"/>
    <cellStyle name="Ênfase1 9" xfId="230"/>
    <cellStyle name="Ênfase2 1" xfId="231"/>
    <cellStyle name="Ênfase2 10" xfId="232"/>
    <cellStyle name="Ênfase2 2" xfId="233"/>
    <cellStyle name="Ênfase2 3" xfId="234"/>
    <cellStyle name="Ênfase2 4" xfId="235"/>
    <cellStyle name="Ênfase2 5" xfId="236"/>
    <cellStyle name="Ênfase2 6" xfId="237"/>
    <cellStyle name="Ênfase2 7" xfId="238"/>
    <cellStyle name="Ênfase2 8" xfId="239"/>
    <cellStyle name="Ênfase2 9" xfId="240"/>
    <cellStyle name="Ênfase3 1" xfId="241"/>
    <cellStyle name="Ênfase3 10" xfId="242"/>
    <cellStyle name="Ênfase3 2" xfId="243"/>
    <cellStyle name="Ênfase3 3" xfId="244"/>
    <cellStyle name="Ênfase3 4" xfId="245"/>
    <cellStyle name="Ênfase3 5" xfId="246"/>
    <cellStyle name="Ênfase3 6" xfId="247"/>
    <cellStyle name="Ênfase3 7" xfId="248"/>
    <cellStyle name="Ênfase3 8" xfId="249"/>
    <cellStyle name="Ênfase3 9" xfId="250"/>
    <cellStyle name="Ênfase4 1" xfId="251"/>
    <cellStyle name="Ênfase4 10" xfId="252"/>
    <cellStyle name="Ênfase4 2" xfId="253"/>
    <cellStyle name="Ênfase4 3" xfId="254"/>
    <cellStyle name="Ênfase4 4" xfId="255"/>
    <cellStyle name="Ênfase4 5" xfId="256"/>
    <cellStyle name="Ênfase4 6" xfId="257"/>
    <cellStyle name="Ênfase4 7" xfId="258"/>
    <cellStyle name="Ênfase4 8" xfId="259"/>
    <cellStyle name="Ênfase4 9" xfId="260"/>
    <cellStyle name="Ênfase5 1" xfId="261"/>
    <cellStyle name="Ênfase5 10" xfId="262"/>
    <cellStyle name="Ênfase5 2" xfId="263"/>
    <cellStyle name="Ênfase5 3" xfId="264"/>
    <cellStyle name="Ênfase5 4" xfId="265"/>
    <cellStyle name="Ênfase5 5" xfId="266"/>
    <cellStyle name="Ênfase5 6" xfId="267"/>
    <cellStyle name="Ênfase5 7" xfId="268"/>
    <cellStyle name="Ênfase5 8" xfId="269"/>
    <cellStyle name="Ênfase5 9" xfId="270"/>
    <cellStyle name="Ênfase6 1" xfId="271"/>
    <cellStyle name="Ênfase6 10" xfId="272"/>
    <cellStyle name="Ênfase6 2" xfId="273"/>
    <cellStyle name="Ênfase6 3" xfId="274"/>
    <cellStyle name="Ênfase6 4" xfId="275"/>
    <cellStyle name="Ênfase6 5" xfId="276"/>
    <cellStyle name="Ênfase6 6" xfId="277"/>
    <cellStyle name="Ênfase6 7" xfId="278"/>
    <cellStyle name="Ênfase6 8" xfId="279"/>
    <cellStyle name="Ênfase6 9" xfId="280"/>
    <cellStyle name="Entrada 1" xfId="281"/>
    <cellStyle name="Entrada 10" xfId="282"/>
    <cellStyle name="Entrada 2" xfId="283"/>
    <cellStyle name="Entrada 3" xfId="284"/>
    <cellStyle name="Entrada 4" xfId="285"/>
    <cellStyle name="Entrada 5" xfId="286"/>
    <cellStyle name="Entrada 6" xfId="287"/>
    <cellStyle name="Entrada 7" xfId="288"/>
    <cellStyle name="Entrada 8" xfId="289"/>
    <cellStyle name="Entrada 9" xfId="290"/>
    <cellStyle name="Excel_BuiltIn_Comma 1" xfId="291"/>
    <cellStyle name="Hiperlink 2" xfId="292"/>
    <cellStyle name="Incorreto 1" xfId="293"/>
    <cellStyle name="Incorreto 10" xfId="294"/>
    <cellStyle name="Incorreto 2" xfId="295"/>
    <cellStyle name="Incorreto 3" xfId="296"/>
    <cellStyle name="Incorreto 4" xfId="297"/>
    <cellStyle name="Incorreto 5" xfId="298"/>
    <cellStyle name="Incorreto 6" xfId="299"/>
    <cellStyle name="Incorreto 7" xfId="300"/>
    <cellStyle name="Incorreto 8" xfId="301"/>
    <cellStyle name="Incorreto 9" xfId="302"/>
    <cellStyle name="Neutra 1" xfId="303"/>
    <cellStyle name="Neutra 10" xfId="304"/>
    <cellStyle name="Neutra 2" xfId="305"/>
    <cellStyle name="Neutra 3" xfId="306"/>
    <cellStyle name="Neutra 4" xfId="307"/>
    <cellStyle name="Neutra 5" xfId="308"/>
    <cellStyle name="Neutra 6" xfId="309"/>
    <cellStyle name="Neutra 7" xfId="310"/>
    <cellStyle name="Neutra 8" xfId="311"/>
    <cellStyle name="Neutra 9" xfId="312"/>
    <cellStyle name="Normal" xfId="0" builtinId="0"/>
    <cellStyle name="Normal 2" xfId="313"/>
    <cellStyle name="Normal 2 2" xfId="314"/>
    <cellStyle name="Normal 2 3" xfId="315"/>
    <cellStyle name="Normal 2 3 2" xfId="316"/>
    <cellStyle name="Normal 3" xfId="317"/>
    <cellStyle name="Normal 3 2" xfId="318"/>
    <cellStyle name="Normal 4" xfId="319"/>
    <cellStyle name="Normal 4 2" xfId="320"/>
    <cellStyle name="Normal 5" xfId="321"/>
    <cellStyle name="Normal 6" xfId="322"/>
    <cellStyle name="Normal 7" xfId="323"/>
    <cellStyle name="Normal 8" xfId="324"/>
    <cellStyle name="Nota 1" xfId="325"/>
    <cellStyle name="Nota 10" xfId="326"/>
    <cellStyle name="Nota 2" xfId="327"/>
    <cellStyle name="Nota 3" xfId="328"/>
    <cellStyle name="Nota 4" xfId="329"/>
    <cellStyle name="Nota 5" xfId="330"/>
    <cellStyle name="Nota 6" xfId="331"/>
    <cellStyle name="Nota 7" xfId="332"/>
    <cellStyle name="Nota 8" xfId="333"/>
    <cellStyle name="Nota 9" xfId="334"/>
    <cellStyle name="Porcentagem 2" xfId="335"/>
    <cellStyle name="Porcentagem 2 2" xfId="336"/>
    <cellStyle name="Porcentagem 3" xfId="337"/>
    <cellStyle name="Saída 1" xfId="338"/>
    <cellStyle name="Saída 10" xfId="339"/>
    <cellStyle name="Saída 2" xfId="340"/>
    <cellStyle name="Saída 3" xfId="341"/>
    <cellStyle name="Saída 4" xfId="342"/>
    <cellStyle name="Saída 5" xfId="343"/>
    <cellStyle name="Saída 6" xfId="344"/>
    <cellStyle name="Saída 7" xfId="345"/>
    <cellStyle name="Saída 8" xfId="346"/>
    <cellStyle name="Saída 9" xfId="347"/>
    <cellStyle name="Texto de Aviso 1" xfId="348"/>
    <cellStyle name="Texto de Aviso 10" xfId="349"/>
    <cellStyle name="Texto de Aviso 2" xfId="350"/>
    <cellStyle name="Texto de Aviso 3" xfId="351"/>
    <cellStyle name="Texto de Aviso 4" xfId="352"/>
    <cellStyle name="Texto de Aviso 5" xfId="353"/>
    <cellStyle name="Texto de Aviso 6" xfId="354"/>
    <cellStyle name="Texto de Aviso 7" xfId="355"/>
    <cellStyle name="Texto de Aviso 8" xfId="356"/>
    <cellStyle name="Texto de Aviso 9" xfId="357"/>
    <cellStyle name="Texto Explicativo 1" xfId="358"/>
    <cellStyle name="Texto Explicativo 10" xfId="359"/>
    <cellStyle name="Texto Explicativo 2" xfId="360"/>
    <cellStyle name="Texto Explicativo 3" xfId="361"/>
    <cellStyle name="Texto Explicativo 4" xfId="362"/>
    <cellStyle name="Texto Explicativo 5" xfId="363"/>
    <cellStyle name="Texto Explicativo 6" xfId="364"/>
    <cellStyle name="Texto Explicativo 7" xfId="365"/>
    <cellStyle name="Texto Explicativo 8" xfId="366"/>
    <cellStyle name="Texto Explicativo 9" xfId="367"/>
    <cellStyle name="Título 1 1" xfId="368"/>
    <cellStyle name="Título 1 10" xfId="369"/>
    <cellStyle name="Título 1 11" xfId="370"/>
    <cellStyle name="Título 1 2" xfId="371"/>
    <cellStyle name="Título 1 3" xfId="372"/>
    <cellStyle name="Título 1 4" xfId="373"/>
    <cellStyle name="Título 1 5" xfId="374"/>
    <cellStyle name="Título 1 6" xfId="375"/>
    <cellStyle name="Título 1 7" xfId="376"/>
    <cellStyle name="Título 1 8" xfId="377"/>
    <cellStyle name="Título 1 9" xfId="378"/>
    <cellStyle name="Título 10" xfId="379"/>
    <cellStyle name="Título 11" xfId="380"/>
    <cellStyle name="Título 12" xfId="381"/>
    <cellStyle name="Título 13" xfId="382"/>
    <cellStyle name="Título 14" xfId="383"/>
    <cellStyle name="Título 2 1" xfId="384"/>
    <cellStyle name="Título 2 10" xfId="385"/>
    <cellStyle name="Título 2 2" xfId="386"/>
    <cellStyle name="Título 2 3" xfId="387"/>
    <cellStyle name="Título 2 4" xfId="388"/>
    <cellStyle name="Título 2 5" xfId="389"/>
    <cellStyle name="Título 2 6" xfId="390"/>
    <cellStyle name="Título 2 7" xfId="391"/>
    <cellStyle name="Título 2 8" xfId="392"/>
    <cellStyle name="Título 2 9" xfId="393"/>
    <cellStyle name="Título 3 1" xfId="394"/>
    <cellStyle name="Título 3 10" xfId="395"/>
    <cellStyle name="Título 3 2" xfId="396"/>
    <cellStyle name="Título 3 3" xfId="397"/>
    <cellStyle name="Título 3 4" xfId="398"/>
    <cellStyle name="Título 3 5" xfId="399"/>
    <cellStyle name="Título 3 6" xfId="400"/>
    <cellStyle name="Título 3 7" xfId="401"/>
    <cellStyle name="Título 3 8" xfId="402"/>
    <cellStyle name="Título 3 9" xfId="403"/>
    <cellStyle name="Título 4 1" xfId="404"/>
    <cellStyle name="Título 4 10" xfId="405"/>
    <cellStyle name="Título 4 2" xfId="406"/>
    <cellStyle name="Título 4 3" xfId="407"/>
    <cellStyle name="Título 4 4" xfId="408"/>
    <cellStyle name="Título 4 5" xfId="409"/>
    <cellStyle name="Título 4 6" xfId="410"/>
    <cellStyle name="Título 4 7" xfId="411"/>
    <cellStyle name="Título 4 8" xfId="412"/>
    <cellStyle name="Título 4 9" xfId="413"/>
    <cellStyle name="Título 5" xfId="414"/>
    <cellStyle name="Título 6" xfId="415"/>
    <cellStyle name="Título 7" xfId="416"/>
    <cellStyle name="Título 8" xfId="417"/>
    <cellStyle name="Título 9" xfId="418"/>
    <cellStyle name="Total" xfId="419" builtinId="25" customBuiltin="1"/>
    <cellStyle name="Total 1" xfId="420"/>
    <cellStyle name="Total 10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  <cellStyle name="Vírgula 2" xfId="4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tabilidade%20Or&#231;amento/Nizeti/Execu&#231;&#227;o%20Or&#231;ament&#225;ria/LDO/LDO%202017/Receita/Evolu&#231;&#227;o%20da%20ReceitaLDO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Detalhada"/>
      <sheetName val="Receita LDO 2017"/>
      <sheetName val="RCL LDO 2017"/>
    </sheetNames>
    <sheetDataSet>
      <sheetData sheetId="0" refreshError="1"/>
      <sheetData sheetId="1" refreshError="1">
        <row r="304">
          <cell r="G304">
            <v>0</v>
          </cell>
          <cell r="H304">
            <v>0</v>
          </cell>
          <cell r="I30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9"/>
  <sheetViews>
    <sheetView zoomScale="110" zoomScaleNormal="110" zoomScaleSheetLayoutView="62" workbookViewId="0">
      <pane xSplit="3" ySplit="2" topLeftCell="M184" activePane="bottomRight" state="frozen"/>
      <selection pane="topRight" activeCell="C1" sqref="C1"/>
      <selection pane="bottomLeft" activeCell="A3" sqref="A3"/>
      <selection pane="bottomRight" activeCell="A478" sqref="A478"/>
    </sheetView>
  </sheetViews>
  <sheetFormatPr defaultColWidth="11.5703125" defaultRowHeight="12.75"/>
  <cols>
    <col min="1" max="1" width="17.42578125" style="41" customWidth="1"/>
    <col min="2" max="2" width="5.140625" style="71" customWidth="1"/>
    <col min="3" max="3" width="55.85546875" style="41" customWidth="1"/>
    <col min="4" max="4" width="12.5703125" style="41" customWidth="1"/>
    <col min="5" max="5" width="12.28515625" style="41" customWidth="1"/>
    <col min="6" max="6" width="12.42578125" style="41" customWidth="1"/>
    <col min="7" max="7" width="12" style="41" customWidth="1"/>
    <col min="8" max="9" width="12.28515625" style="41" customWidth="1"/>
    <col min="10" max="10" width="12.85546875" style="41" customWidth="1"/>
    <col min="11" max="11" width="12.42578125" style="41" customWidth="1"/>
    <col min="12" max="13" width="12.140625" style="41" customWidth="1"/>
    <col min="14" max="14" width="12.28515625" style="41" customWidth="1"/>
    <col min="15" max="15" width="12.140625" style="41" customWidth="1"/>
    <col min="16" max="16" width="13.85546875" style="41" customWidth="1"/>
    <col min="17" max="16384" width="11.5703125" style="41"/>
  </cols>
  <sheetData>
    <row r="1" spans="1:16" s="36" customFormat="1" ht="12.4" customHeight="1">
      <c r="A1" s="191" t="s">
        <v>0</v>
      </c>
      <c r="B1" s="191" t="s">
        <v>1</v>
      </c>
      <c r="C1" s="191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188" t="s">
        <v>15</v>
      </c>
    </row>
    <row r="2" spans="1:16" s="37" customFormat="1" ht="12">
      <c r="A2" s="191"/>
      <c r="B2" s="191"/>
      <c r="C2" s="191"/>
      <c r="D2" s="35" t="s">
        <v>16</v>
      </c>
      <c r="E2" s="35" t="s">
        <v>16</v>
      </c>
      <c r="F2" s="35" t="s">
        <v>16</v>
      </c>
      <c r="G2" s="35" t="s">
        <v>16</v>
      </c>
      <c r="H2" s="35" t="s">
        <v>16</v>
      </c>
      <c r="I2" s="35" t="s">
        <v>16</v>
      </c>
      <c r="J2" s="35" t="s">
        <v>16</v>
      </c>
      <c r="K2" s="35" t="s">
        <v>16</v>
      </c>
      <c r="L2" s="35" t="s">
        <v>17</v>
      </c>
      <c r="M2" s="35" t="s">
        <v>17</v>
      </c>
      <c r="N2" s="35" t="s">
        <v>17</v>
      </c>
      <c r="O2" s="35" t="s">
        <v>17</v>
      </c>
      <c r="P2" s="189"/>
    </row>
    <row r="3" spans="1:16">
      <c r="A3" s="38" t="s">
        <v>18</v>
      </c>
      <c r="B3" s="39"/>
      <c r="C3" s="38" t="s">
        <v>19</v>
      </c>
      <c r="D3" s="40">
        <f t="shared" ref="D3:P3" si="0">SUM(D4+D72+D102+D284+D287+D459+D293)</f>
        <v>59043559.109999999</v>
      </c>
      <c r="E3" s="40">
        <f t="shared" si="0"/>
        <v>38184315.75</v>
      </c>
      <c r="F3" s="40">
        <f t="shared" si="0"/>
        <v>38654009.499999993</v>
      </c>
      <c r="G3" s="40">
        <f t="shared" si="0"/>
        <v>39642219.100000001</v>
      </c>
      <c r="H3" s="40">
        <f t="shared" si="0"/>
        <v>38299146.390000001</v>
      </c>
      <c r="I3" s="40">
        <f t="shared" si="0"/>
        <v>37260145.640000001</v>
      </c>
      <c r="J3" s="40">
        <f t="shared" si="0"/>
        <v>43854729.329999998</v>
      </c>
      <c r="K3" s="40">
        <f t="shared" si="0"/>
        <v>38846299.829999998</v>
      </c>
      <c r="L3" s="40">
        <f t="shared" si="0"/>
        <v>37372479.069999993</v>
      </c>
      <c r="M3" s="40">
        <f t="shared" si="0"/>
        <v>36563095.170000002</v>
      </c>
      <c r="N3" s="40">
        <f t="shared" si="0"/>
        <v>38430438.464999996</v>
      </c>
      <c r="O3" s="40">
        <f t="shared" si="0"/>
        <v>49433085.99944444</v>
      </c>
      <c r="P3" s="40">
        <f t="shared" si="0"/>
        <v>495583849.95444447</v>
      </c>
    </row>
    <row r="4" spans="1:16">
      <c r="A4" s="42" t="s">
        <v>20</v>
      </c>
      <c r="B4" s="43"/>
      <c r="C4" s="42" t="s">
        <v>21</v>
      </c>
      <c r="D4" s="44">
        <f t="shared" ref="D4:J4" si="1">SUM(D5+D52)</f>
        <v>21768592.780000001</v>
      </c>
      <c r="E4" s="44">
        <f t="shared" si="1"/>
        <v>8066792.4500000011</v>
      </c>
      <c r="F4" s="44">
        <f t="shared" si="1"/>
        <v>11538578.579999998</v>
      </c>
      <c r="G4" s="44">
        <f t="shared" si="1"/>
        <v>9071888.6500000004</v>
      </c>
      <c r="H4" s="44">
        <f t="shared" si="1"/>
        <v>8557729.3800000008</v>
      </c>
      <c r="I4" s="44">
        <f t="shared" si="1"/>
        <v>8698180.2899999991</v>
      </c>
      <c r="J4" s="44">
        <f t="shared" si="1"/>
        <v>8580108.1699999999</v>
      </c>
      <c r="K4" s="44">
        <f t="shared" ref="K4:P4" si="2">SUM(K5+K52)</f>
        <v>8661134.3000000007</v>
      </c>
      <c r="L4" s="44">
        <f t="shared" si="2"/>
        <v>8547165.4499999993</v>
      </c>
      <c r="M4" s="44">
        <f t="shared" si="2"/>
        <v>8760165.4499999993</v>
      </c>
      <c r="N4" s="44">
        <f t="shared" si="2"/>
        <v>8335265.4500000002</v>
      </c>
      <c r="O4" s="44">
        <f t="shared" si="2"/>
        <v>9502173.8499999996</v>
      </c>
      <c r="P4" s="44">
        <f t="shared" si="2"/>
        <v>120087774.80000001</v>
      </c>
    </row>
    <row r="5" spans="1:16">
      <c r="A5" s="45" t="s">
        <v>22</v>
      </c>
      <c r="B5" s="46"/>
      <c r="C5" s="45" t="s">
        <v>23</v>
      </c>
      <c r="D5" s="44">
        <f t="shared" ref="D5:J5" si="3">SUM(D6+D46)</f>
        <v>18451504.73</v>
      </c>
      <c r="E5" s="44">
        <f t="shared" si="3"/>
        <v>7298057.8900000006</v>
      </c>
      <c r="F5" s="44">
        <f t="shared" si="3"/>
        <v>9806657.129999999</v>
      </c>
      <c r="G5" s="44">
        <f t="shared" si="3"/>
        <v>8077236.2300000004</v>
      </c>
      <c r="H5" s="44">
        <f t="shared" si="3"/>
        <v>7885218.2400000002</v>
      </c>
      <c r="I5" s="44">
        <f t="shared" si="3"/>
        <v>7949862.5599999996</v>
      </c>
      <c r="J5" s="44">
        <f t="shared" si="3"/>
        <v>7756075.5899999999</v>
      </c>
      <c r="K5" s="44">
        <f t="shared" ref="K5:P5" si="4">SUM(K6+K46)</f>
        <v>7878862.3399999999</v>
      </c>
      <c r="L5" s="44">
        <f t="shared" si="4"/>
        <v>7866160</v>
      </c>
      <c r="M5" s="44">
        <f t="shared" si="4"/>
        <v>7906160</v>
      </c>
      <c r="N5" s="44">
        <f t="shared" si="4"/>
        <v>7876160</v>
      </c>
      <c r="O5" s="44">
        <f t="shared" si="4"/>
        <v>9056160</v>
      </c>
      <c r="P5" s="44">
        <f t="shared" si="4"/>
        <v>107808114.71000001</v>
      </c>
    </row>
    <row r="6" spans="1:16">
      <c r="A6" s="47" t="s">
        <v>24</v>
      </c>
      <c r="B6" s="48"/>
      <c r="C6" s="47" t="s">
        <v>25</v>
      </c>
      <c r="D6" s="49">
        <f t="shared" ref="D6:J6" si="5">SUM(D7+D11+D42)</f>
        <v>14048961.870000001</v>
      </c>
      <c r="E6" s="49">
        <f t="shared" si="5"/>
        <v>3643176.65</v>
      </c>
      <c r="F6" s="49">
        <f t="shared" si="5"/>
        <v>6352955.4100000001</v>
      </c>
      <c r="G6" s="49">
        <f t="shared" si="5"/>
        <v>4225033.59</v>
      </c>
      <c r="H6" s="49">
        <f t="shared" si="5"/>
        <v>4051582.3600000003</v>
      </c>
      <c r="I6" s="49">
        <f t="shared" si="5"/>
        <v>3777896.1599999992</v>
      </c>
      <c r="J6" s="49">
        <f t="shared" si="5"/>
        <v>3751590.61</v>
      </c>
      <c r="K6" s="49">
        <f t="shared" ref="K6:P6" si="6">SUM(K7+K11+K42)</f>
        <v>4077894.2199999997</v>
      </c>
      <c r="L6" s="49">
        <f t="shared" si="6"/>
        <v>3876160</v>
      </c>
      <c r="M6" s="49">
        <f t="shared" si="6"/>
        <v>3916160</v>
      </c>
      <c r="N6" s="49">
        <f t="shared" si="6"/>
        <v>3886160</v>
      </c>
      <c r="O6" s="49">
        <f t="shared" si="6"/>
        <v>5066160</v>
      </c>
      <c r="P6" s="49">
        <f t="shared" si="6"/>
        <v>60673730.869999997</v>
      </c>
    </row>
    <row r="7" spans="1:16" s="53" customFormat="1" ht="11.25">
      <c r="A7" s="50" t="s">
        <v>26</v>
      </c>
      <c r="B7" s="51"/>
      <c r="C7" s="50" t="s">
        <v>27</v>
      </c>
      <c r="D7" s="52">
        <f>SUM(D8:D10)</f>
        <v>12022163.970000001</v>
      </c>
      <c r="E7" s="52">
        <f t="shared" ref="E7:O7" si="7">SUM(E8:E10)</f>
        <v>1226040.25</v>
      </c>
      <c r="F7" s="52">
        <f t="shared" si="7"/>
        <v>3903719.9499999997</v>
      </c>
      <c r="G7" s="52">
        <f t="shared" si="7"/>
        <v>1011052.8799999999</v>
      </c>
      <c r="H7" s="52">
        <f t="shared" si="7"/>
        <v>958944.66000000015</v>
      </c>
      <c r="I7" s="52">
        <f t="shared" si="7"/>
        <v>883205.71</v>
      </c>
      <c r="J7" s="52">
        <f t="shared" si="7"/>
        <v>938757.62</v>
      </c>
      <c r="K7" s="52">
        <f t="shared" si="7"/>
        <v>890684.76</v>
      </c>
      <c r="L7" s="52">
        <f t="shared" si="7"/>
        <v>910000</v>
      </c>
      <c r="M7" s="52">
        <f t="shared" si="7"/>
        <v>950000</v>
      </c>
      <c r="N7" s="52">
        <f t="shared" si="7"/>
        <v>920000</v>
      </c>
      <c r="O7" s="52">
        <f t="shared" si="7"/>
        <v>2100000</v>
      </c>
      <c r="P7" s="52">
        <f>SUM(P8:P10)</f>
        <v>26714569.800000001</v>
      </c>
    </row>
    <row r="8" spans="1:16">
      <c r="A8" s="32" t="s">
        <v>28</v>
      </c>
      <c r="B8" s="31" t="s">
        <v>29</v>
      </c>
      <c r="C8" s="32" t="s">
        <v>30</v>
      </c>
      <c r="D8" s="54">
        <v>7212905.0700000003</v>
      </c>
      <c r="E8" s="54">
        <v>735583.21</v>
      </c>
      <c r="F8" s="54">
        <v>2342159.27</v>
      </c>
      <c r="G8" s="54">
        <v>606578.69999999995</v>
      </c>
      <c r="H8" s="54">
        <v>575320.93000000005</v>
      </c>
      <c r="I8" s="54">
        <v>529883.41</v>
      </c>
      <c r="J8" s="54">
        <v>563209.36</v>
      </c>
      <c r="K8" s="54">
        <v>534369.46</v>
      </c>
      <c r="L8" s="54">
        <v>546000</v>
      </c>
      <c r="M8" s="54">
        <v>570000</v>
      </c>
      <c r="N8" s="54">
        <v>552000</v>
      </c>
      <c r="O8" s="54">
        <v>1260000</v>
      </c>
      <c r="P8" s="54">
        <f>SUM(D8:O8)</f>
        <v>16028009.41</v>
      </c>
    </row>
    <row r="9" spans="1:16">
      <c r="A9" s="32" t="s">
        <v>31</v>
      </c>
      <c r="B9" s="31" t="s">
        <v>32</v>
      </c>
      <c r="C9" s="32" t="s">
        <v>33</v>
      </c>
      <c r="D9" s="54">
        <v>3005810.72</v>
      </c>
      <c r="E9" s="54">
        <v>306545.03000000003</v>
      </c>
      <c r="F9" s="54">
        <v>975990.74</v>
      </c>
      <c r="G9" s="54">
        <v>252806.68</v>
      </c>
      <c r="H9" s="54">
        <v>239775.41</v>
      </c>
      <c r="I9" s="54">
        <v>220835.73</v>
      </c>
      <c r="J9" s="54">
        <v>234727</v>
      </c>
      <c r="K9" s="54">
        <v>222707.03</v>
      </c>
      <c r="L9" s="54">
        <v>227500</v>
      </c>
      <c r="M9" s="54">
        <v>237500</v>
      </c>
      <c r="N9" s="54">
        <v>230000</v>
      </c>
      <c r="O9" s="54">
        <v>525000</v>
      </c>
      <c r="P9" s="54">
        <f>SUM(D9:O9)</f>
        <v>6679198.3400000008</v>
      </c>
    </row>
    <row r="10" spans="1:16">
      <c r="A10" s="32" t="s">
        <v>34</v>
      </c>
      <c r="B10" s="31" t="s">
        <v>35</v>
      </c>
      <c r="C10" s="32" t="s">
        <v>36</v>
      </c>
      <c r="D10" s="54">
        <v>1803448.18</v>
      </c>
      <c r="E10" s="54">
        <v>183912.01</v>
      </c>
      <c r="F10" s="54">
        <v>585569.93999999994</v>
      </c>
      <c r="G10" s="54">
        <v>151667.5</v>
      </c>
      <c r="H10" s="54">
        <v>143848.32000000001</v>
      </c>
      <c r="I10" s="54">
        <v>132486.57</v>
      </c>
      <c r="J10" s="54">
        <v>140821.26</v>
      </c>
      <c r="K10" s="54">
        <v>133608.26999999999</v>
      </c>
      <c r="L10" s="54">
        <v>136500</v>
      </c>
      <c r="M10" s="54">
        <v>142500</v>
      </c>
      <c r="N10" s="54">
        <v>138000</v>
      </c>
      <c r="O10" s="54">
        <v>315000</v>
      </c>
      <c r="P10" s="54">
        <f>SUM(D10:O10)</f>
        <v>4007362.0499999993</v>
      </c>
    </row>
    <row r="11" spans="1:16">
      <c r="A11" s="50" t="s">
        <v>37</v>
      </c>
      <c r="B11" s="31"/>
      <c r="C11" s="50" t="s">
        <v>38</v>
      </c>
      <c r="D11" s="52">
        <f t="shared" ref="D11:J11" si="8">SUM(D12+D37)</f>
        <v>1149119.9099999999</v>
      </c>
      <c r="E11" s="52">
        <f t="shared" si="8"/>
        <v>1128960.47</v>
      </c>
      <c r="F11" s="52">
        <f t="shared" si="8"/>
        <v>1182974.5199999998</v>
      </c>
      <c r="G11" s="52">
        <f t="shared" si="8"/>
        <v>1534372.35</v>
      </c>
      <c r="H11" s="52">
        <f t="shared" si="8"/>
        <v>1842958.2099999997</v>
      </c>
      <c r="I11" s="52">
        <f t="shared" si="8"/>
        <v>1550671.5199999998</v>
      </c>
      <c r="J11" s="52">
        <f t="shared" si="8"/>
        <v>1485435.44</v>
      </c>
      <c r="K11" s="52">
        <f t="shared" ref="K11:P11" si="9">SUM(K12+K37)</f>
        <v>1594340.1899999997</v>
      </c>
      <c r="L11" s="52">
        <f t="shared" si="9"/>
        <v>1546160</v>
      </c>
      <c r="M11" s="52">
        <f t="shared" si="9"/>
        <v>1546160</v>
      </c>
      <c r="N11" s="52">
        <f t="shared" si="9"/>
        <v>1546160</v>
      </c>
      <c r="O11" s="52">
        <f t="shared" si="9"/>
        <v>1546160</v>
      </c>
      <c r="P11" s="52">
        <f t="shared" si="9"/>
        <v>17653472.609999999</v>
      </c>
    </row>
    <row r="12" spans="1:16">
      <c r="A12" s="50" t="s">
        <v>39</v>
      </c>
      <c r="B12" s="31"/>
      <c r="C12" s="50" t="s">
        <v>40</v>
      </c>
      <c r="D12" s="52">
        <f t="shared" ref="D12:J12" si="10">SUM(D13+D17+D21+D25+D29+D33)</f>
        <v>1149119.9099999999</v>
      </c>
      <c r="E12" s="52">
        <f t="shared" si="10"/>
        <v>1128960.47</v>
      </c>
      <c r="F12" s="52">
        <f t="shared" si="10"/>
        <v>1182974.5199999998</v>
      </c>
      <c r="G12" s="52">
        <f t="shared" si="10"/>
        <v>1528570.52</v>
      </c>
      <c r="H12" s="52">
        <f t="shared" si="10"/>
        <v>1841160.2499999998</v>
      </c>
      <c r="I12" s="52">
        <f t="shared" si="10"/>
        <v>1550417.0099999998</v>
      </c>
      <c r="J12" s="52">
        <f t="shared" si="10"/>
        <v>1479662.93</v>
      </c>
      <c r="K12" s="52">
        <f t="shared" ref="K12:P12" si="11">SUM(K13+K17+K21+K25+K29+K33)</f>
        <v>1590433.4799999997</v>
      </c>
      <c r="L12" s="52">
        <f t="shared" si="11"/>
        <v>1541360</v>
      </c>
      <c r="M12" s="52">
        <f t="shared" si="11"/>
        <v>1541360</v>
      </c>
      <c r="N12" s="52">
        <f t="shared" si="11"/>
        <v>1541360</v>
      </c>
      <c r="O12" s="52">
        <f t="shared" si="11"/>
        <v>1541360</v>
      </c>
      <c r="P12" s="52">
        <f t="shared" si="11"/>
        <v>17616739.09</v>
      </c>
    </row>
    <row r="13" spans="1:16" ht="22.5">
      <c r="A13" s="50" t="s">
        <v>41</v>
      </c>
      <c r="B13" s="31"/>
      <c r="C13" s="55" t="s">
        <v>42</v>
      </c>
      <c r="D13" s="52">
        <f t="shared" ref="D13:I13" si="12">SUM(D14:D16)</f>
        <v>789927.73</v>
      </c>
      <c r="E13" s="52">
        <f t="shared" si="12"/>
        <v>776633.95</v>
      </c>
      <c r="F13" s="52">
        <f t="shared" si="12"/>
        <v>796127.84999999986</v>
      </c>
      <c r="G13" s="52">
        <f t="shared" si="12"/>
        <v>1142617</v>
      </c>
      <c r="H13" s="52">
        <f t="shared" si="12"/>
        <v>1343924.91</v>
      </c>
      <c r="I13" s="52">
        <f t="shared" si="12"/>
        <v>1126500.53</v>
      </c>
      <c r="J13" s="52">
        <f t="shared" ref="J13:P13" si="13">SUM(J14:J16)</f>
        <v>1063674.02</v>
      </c>
      <c r="K13" s="52">
        <f t="shared" si="13"/>
        <v>1137565.8399999999</v>
      </c>
      <c r="L13" s="52">
        <f t="shared" si="13"/>
        <v>1110000</v>
      </c>
      <c r="M13" s="52">
        <f t="shared" si="13"/>
        <v>1110000</v>
      </c>
      <c r="N13" s="52">
        <f t="shared" si="13"/>
        <v>1110000</v>
      </c>
      <c r="O13" s="52">
        <f t="shared" si="13"/>
        <v>1110000</v>
      </c>
      <c r="P13" s="52">
        <f t="shared" si="13"/>
        <v>12616971.829999998</v>
      </c>
    </row>
    <row r="14" spans="1:16">
      <c r="A14" s="32" t="s">
        <v>43</v>
      </c>
      <c r="B14" s="31" t="s">
        <v>29</v>
      </c>
      <c r="C14" s="32" t="s">
        <v>44</v>
      </c>
      <c r="D14" s="54">
        <v>473956.61</v>
      </c>
      <c r="E14" s="54">
        <v>465980.32</v>
      </c>
      <c r="F14" s="54">
        <v>477676.66</v>
      </c>
      <c r="G14" s="54">
        <v>685570.19</v>
      </c>
      <c r="H14" s="54">
        <v>806354.85</v>
      </c>
      <c r="I14" s="54">
        <v>675900.23</v>
      </c>
      <c r="J14" s="54">
        <v>638204.35</v>
      </c>
      <c r="K14" s="54">
        <v>682539.44</v>
      </c>
      <c r="L14" s="54">
        <v>666000</v>
      </c>
      <c r="M14" s="54">
        <f>L14</f>
        <v>666000</v>
      </c>
      <c r="N14" s="54">
        <f>M14</f>
        <v>666000</v>
      </c>
      <c r="O14" s="54">
        <f>N14</f>
        <v>666000</v>
      </c>
      <c r="P14" s="54">
        <f t="shared" ref="P14:P24" si="14">SUM(D14:O14)</f>
        <v>7570182.6500000004</v>
      </c>
    </row>
    <row r="15" spans="1:16">
      <c r="A15" s="32" t="s">
        <v>45</v>
      </c>
      <c r="B15" s="31" t="s">
        <v>32</v>
      </c>
      <c r="C15" s="32" t="s">
        <v>46</v>
      </c>
      <c r="D15" s="54">
        <v>197481.91</v>
      </c>
      <c r="E15" s="54">
        <v>194158.52</v>
      </c>
      <c r="F15" s="54">
        <v>199031.99</v>
      </c>
      <c r="G15" s="54">
        <v>285654.26</v>
      </c>
      <c r="H15" s="54">
        <v>335981.3</v>
      </c>
      <c r="I15" s="54">
        <v>281625.21000000002</v>
      </c>
      <c r="J15" s="54">
        <v>265918.57</v>
      </c>
      <c r="K15" s="54">
        <v>284391.53999999998</v>
      </c>
      <c r="L15" s="54">
        <v>277500</v>
      </c>
      <c r="M15" s="54">
        <f t="shared" ref="M15:O16" si="15">L15</f>
        <v>277500</v>
      </c>
      <c r="N15" s="54">
        <f t="shared" si="15"/>
        <v>277500</v>
      </c>
      <c r="O15" s="54">
        <f t="shared" si="15"/>
        <v>277500</v>
      </c>
      <c r="P15" s="54">
        <f t="shared" si="14"/>
        <v>3154243.3</v>
      </c>
    </row>
    <row r="16" spans="1:16">
      <c r="A16" s="32" t="s">
        <v>47</v>
      </c>
      <c r="B16" s="31" t="s">
        <v>35</v>
      </c>
      <c r="C16" s="32" t="s">
        <v>48</v>
      </c>
      <c r="D16" s="54">
        <v>118489.21</v>
      </c>
      <c r="E16" s="54">
        <v>116495.11</v>
      </c>
      <c r="F16" s="54">
        <v>119419.2</v>
      </c>
      <c r="G16" s="54">
        <v>171392.55</v>
      </c>
      <c r="H16" s="54">
        <v>201588.76</v>
      </c>
      <c r="I16" s="54">
        <v>168975.09</v>
      </c>
      <c r="J16" s="54">
        <v>159551.1</v>
      </c>
      <c r="K16" s="54">
        <v>170634.86</v>
      </c>
      <c r="L16" s="54">
        <v>166500</v>
      </c>
      <c r="M16" s="54">
        <f t="shared" si="15"/>
        <v>166500</v>
      </c>
      <c r="N16" s="54">
        <f t="shared" si="15"/>
        <v>166500</v>
      </c>
      <c r="O16" s="54">
        <f t="shared" si="15"/>
        <v>166500</v>
      </c>
      <c r="P16" s="54">
        <f t="shared" si="14"/>
        <v>1892545.88</v>
      </c>
    </row>
    <row r="17" spans="1:16">
      <c r="A17" s="50" t="s">
        <v>49</v>
      </c>
      <c r="B17" s="31"/>
      <c r="C17" s="50" t="s">
        <v>50</v>
      </c>
      <c r="D17" s="52">
        <f t="shared" ref="D17:I17" si="16">SUM(D18:D20)</f>
        <v>51114.559999999998</v>
      </c>
      <c r="E17" s="52">
        <f t="shared" si="16"/>
        <v>44246.630000000005</v>
      </c>
      <c r="F17" s="52">
        <f t="shared" si="16"/>
        <v>45536.21</v>
      </c>
      <c r="G17" s="52">
        <f t="shared" si="16"/>
        <v>45900.639999999999</v>
      </c>
      <c r="H17" s="52">
        <f t="shared" si="16"/>
        <v>64225.409999999996</v>
      </c>
      <c r="I17" s="52">
        <f t="shared" si="16"/>
        <v>53993.919999999998</v>
      </c>
      <c r="J17" s="52">
        <f t="shared" ref="J17:P17" si="17">SUM(J18:J20)</f>
        <v>53141.95</v>
      </c>
      <c r="K17" s="52">
        <f t="shared" si="17"/>
        <v>52885.61</v>
      </c>
      <c r="L17" s="52">
        <f t="shared" si="17"/>
        <v>53100</v>
      </c>
      <c r="M17" s="52">
        <f t="shared" si="17"/>
        <v>53100</v>
      </c>
      <c r="N17" s="52">
        <f t="shared" si="17"/>
        <v>53100</v>
      </c>
      <c r="O17" s="52">
        <f t="shared" si="17"/>
        <v>53100</v>
      </c>
      <c r="P17" s="52">
        <f t="shared" si="17"/>
        <v>623444.93000000005</v>
      </c>
    </row>
    <row r="18" spans="1:16">
      <c r="A18" s="32" t="s">
        <v>51</v>
      </c>
      <c r="B18" s="31" t="s">
        <v>29</v>
      </c>
      <c r="C18" s="32" t="s">
        <v>52</v>
      </c>
      <c r="D18" s="54">
        <v>30668.73</v>
      </c>
      <c r="E18" s="54">
        <v>26547.97</v>
      </c>
      <c r="F18" s="54">
        <v>27321.73</v>
      </c>
      <c r="G18" s="54">
        <v>27540.38</v>
      </c>
      <c r="H18" s="54">
        <v>38535.25</v>
      </c>
      <c r="I18" s="54">
        <v>32396.35</v>
      </c>
      <c r="J18" s="54">
        <v>31885.17</v>
      </c>
      <c r="K18" s="54">
        <v>31731.37</v>
      </c>
      <c r="L18" s="54">
        <v>32100</v>
      </c>
      <c r="M18" s="54">
        <f>L18</f>
        <v>32100</v>
      </c>
      <c r="N18" s="54">
        <f>M18</f>
        <v>32100</v>
      </c>
      <c r="O18" s="54">
        <f>N18</f>
        <v>32100</v>
      </c>
      <c r="P18" s="54">
        <f t="shared" si="14"/>
        <v>375026.95</v>
      </c>
    </row>
    <row r="19" spans="1:16">
      <c r="A19" s="32" t="s">
        <v>53</v>
      </c>
      <c r="B19" s="31" t="s">
        <v>32</v>
      </c>
      <c r="C19" s="32" t="s">
        <v>54</v>
      </c>
      <c r="D19" s="54">
        <v>12778.64</v>
      </c>
      <c r="E19" s="54">
        <v>11061.65</v>
      </c>
      <c r="F19" s="54">
        <v>11384.05</v>
      </c>
      <c r="G19" s="54">
        <v>11475.16</v>
      </c>
      <c r="H19" s="54">
        <v>16056.35</v>
      </c>
      <c r="I19" s="54">
        <v>13498.48</v>
      </c>
      <c r="J19" s="54">
        <v>13285.49</v>
      </c>
      <c r="K19" s="54">
        <v>13221.4</v>
      </c>
      <c r="L19" s="54">
        <v>13125</v>
      </c>
      <c r="M19" s="54">
        <f t="shared" ref="M19:O20" si="18">L19</f>
        <v>13125</v>
      </c>
      <c r="N19" s="54">
        <f t="shared" si="18"/>
        <v>13125</v>
      </c>
      <c r="O19" s="54">
        <f t="shared" si="18"/>
        <v>13125</v>
      </c>
      <c r="P19" s="54">
        <f t="shared" si="14"/>
        <v>155261.22</v>
      </c>
    </row>
    <row r="20" spans="1:16">
      <c r="A20" s="32" t="s">
        <v>55</v>
      </c>
      <c r="B20" s="31" t="s">
        <v>35</v>
      </c>
      <c r="C20" s="32" t="s">
        <v>56</v>
      </c>
      <c r="D20" s="54">
        <v>7667.19</v>
      </c>
      <c r="E20" s="54">
        <v>6637.01</v>
      </c>
      <c r="F20" s="54">
        <v>6830.43</v>
      </c>
      <c r="G20" s="54">
        <v>6885.1</v>
      </c>
      <c r="H20" s="54">
        <v>9633.81</v>
      </c>
      <c r="I20" s="54">
        <v>8099.09</v>
      </c>
      <c r="J20" s="54">
        <v>7971.29</v>
      </c>
      <c r="K20" s="54">
        <v>7932.84</v>
      </c>
      <c r="L20" s="54">
        <v>7875</v>
      </c>
      <c r="M20" s="54">
        <f t="shared" si="18"/>
        <v>7875</v>
      </c>
      <c r="N20" s="54">
        <f t="shared" si="18"/>
        <v>7875</v>
      </c>
      <c r="O20" s="54">
        <f t="shared" si="18"/>
        <v>7875</v>
      </c>
      <c r="P20" s="54">
        <f t="shared" si="14"/>
        <v>93156.760000000009</v>
      </c>
    </row>
    <row r="21" spans="1:16">
      <c r="A21" s="50" t="s">
        <v>57</v>
      </c>
      <c r="B21" s="31"/>
      <c r="C21" s="50" t="s">
        <v>58</v>
      </c>
      <c r="D21" s="52">
        <f t="shared" ref="D21:P21" si="19">SUM(D22:D24)</f>
        <v>268649.21000000002</v>
      </c>
      <c r="E21" s="52">
        <f t="shared" si="19"/>
        <v>271823.84000000003</v>
      </c>
      <c r="F21" s="52">
        <f t="shared" si="19"/>
        <v>279978.52999999997</v>
      </c>
      <c r="G21" s="52">
        <f t="shared" si="19"/>
        <v>282063.35999999999</v>
      </c>
      <c r="H21" s="52">
        <f t="shared" si="19"/>
        <v>386106.22000000003</v>
      </c>
      <c r="I21" s="52">
        <f t="shared" si="19"/>
        <v>319476.70999999996</v>
      </c>
      <c r="J21" s="52">
        <f t="shared" si="19"/>
        <v>318450.36</v>
      </c>
      <c r="K21" s="52">
        <f t="shared" si="19"/>
        <v>331828.95999999996</v>
      </c>
      <c r="L21" s="52">
        <f t="shared" si="19"/>
        <v>323500</v>
      </c>
      <c r="M21" s="52">
        <f t="shared" si="19"/>
        <v>323500</v>
      </c>
      <c r="N21" s="52">
        <f t="shared" si="19"/>
        <v>323500</v>
      </c>
      <c r="O21" s="52">
        <f t="shared" si="19"/>
        <v>323500</v>
      </c>
      <c r="P21" s="52">
        <f t="shared" si="19"/>
        <v>3752377.19</v>
      </c>
    </row>
    <row r="22" spans="1:16">
      <c r="A22" s="32" t="s">
        <v>59</v>
      </c>
      <c r="B22" s="31" t="s">
        <v>29</v>
      </c>
      <c r="C22" s="32" t="s">
        <v>60</v>
      </c>
      <c r="D22" s="54">
        <v>161189.51999999999</v>
      </c>
      <c r="E22" s="54">
        <v>163094.29999999999</v>
      </c>
      <c r="F22" s="54">
        <v>167987.11</v>
      </c>
      <c r="G22" s="54">
        <v>169238.02</v>
      </c>
      <c r="H22" s="54">
        <v>231663.73</v>
      </c>
      <c r="I22" s="54">
        <v>191686.02</v>
      </c>
      <c r="J22" s="54">
        <v>191070.22</v>
      </c>
      <c r="K22" s="54">
        <v>199097.37</v>
      </c>
      <c r="L22" s="54">
        <v>194100</v>
      </c>
      <c r="M22" s="54">
        <f>L22</f>
        <v>194100</v>
      </c>
      <c r="N22" s="54">
        <f>M22</f>
        <v>194100</v>
      </c>
      <c r="O22" s="54">
        <f>N22</f>
        <v>194100</v>
      </c>
      <c r="P22" s="54">
        <f t="shared" si="14"/>
        <v>2251426.29</v>
      </c>
    </row>
    <row r="23" spans="1:16">
      <c r="A23" s="32" t="s">
        <v>61</v>
      </c>
      <c r="B23" s="31" t="s">
        <v>32</v>
      </c>
      <c r="C23" s="32" t="s">
        <v>62</v>
      </c>
      <c r="D23" s="54">
        <v>67162.3</v>
      </c>
      <c r="E23" s="54">
        <v>67955.960000000006</v>
      </c>
      <c r="F23" s="54">
        <v>69994.63</v>
      </c>
      <c r="G23" s="54">
        <v>70515.839999999997</v>
      </c>
      <c r="H23" s="54">
        <v>96526.56</v>
      </c>
      <c r="I23" s="54">
        <v>79869.179999999993</v>
      </c>
      <c r="J23" s="54">
        <v>79612.59</v>
      </c>
      <c r="K23" s="54">
        <v>82957.240000000005</v>
      </c>
      <c r="L23" s="54">
        <v>80875</v>
      </c>
      <c r="M23" s="54">
        <f t="shared" ref="M23:O24" si="20">L23</f>
        <v>80875</v>
      </c>
      <c r="N23" s="54">
        <f t="shared" si="20"/>
        <v>80875</v>
      </c>
      <c r="O23" s="54">
        <f t="shared" si="20"/>
        <v>80875</v>
      </c>
      <c r="P23" s="54">
        <f t="shared" si="14"/>
        <v>938094.29999999993</v>
      </c>
    </row>
    <row r="24" spans="1:16">
      <c r="A24" s="32" t="s">
        <v>63</v>
      </c>
      <c r="B24" s="31" t="s">
        <v>35</v>
      </c>
      <c r="C24" s="32" t="s">
        <v>64</v>
      </c>
      <c r="D24" s="54">
        <v>40297.39</v>
      </c>
      <c r="E24" s="54">
        <v>40773.58</v>
      </c>
      <c r="F24" s="54">
        <v>41996.79</v>
      </c>
      <c r="G24" s="54">
        <v>42309.5</v>
      </c>
      <c r="H24" s="54">
        <v>57915.93</v>
      </c>
      <c r="I24" s="54">
        <v>47921.51</v>
      </c>
      <c r="J24" s="54">
        <v>47767.55</v>
      </c>
      <c r="K24" s="54">
        <v>49774.35</v>
      </c>
      <c r="L24" s="54">
        <v>48525</v>
      </c>
      <c r="M24" s="54">
        <f t="shared" si="20"/>
        <v>48525</v>
      </c>
      <c r="N24" s="54">
        <f t="shared" si="20"/>
        <v>48525</v>
      </c>
      <c r="O24" s="54">
        <f t="shared" si="20"/>
        <v>48525</v>
      </c>
      <c r="P24" s="54">
        <f t="shared" si="14"/>
        <v>562856.6</v>
      </c>
    </row>
    <row r="25" spans="1:16">
      <c r="A25" s="50" t="s">
        <v>65</v>
      </c>
      <c r="B25" s="31"/>
      <c r="C25" s="55" t="s">
        <v>66</v>
      </c>
      <c r="D25" s="56">
        <f t="shared" ref="D25:P25" si="21">SUM(D26:D28)</f>
        <v>12236.15</v>
      </c>
      <c r="E25" s="56">
        <f t="shared" si="21"/>
        <v>12387.300000000001</v>
      </c>
      <c r="F25" s="56">
        <f t="shared" si="21"/>
        <v>11471.52</v>
      </c>
      <c r="G25" s="56">
        <f t="shared" si="21"/>
        <v>12870.640000000001</v>
      </c>
      <c r="H25" s="56">
        <f t="shared" si="21"/>
        <v>14549.52</v>
      </c>
      <c r="I25" s="56">
        <f t="shared" si="21"/>
        <v>12739.93</v>
      </c>
      <c r="J25" s="56">
        <f t="shared" si="21"/>
        <v>10750.720000000001</v>
      </c>
      <c r="K25" s="56">
        <f t="shared" si="21"/>
        <v>16561.150000000001</v>
      </c>
      <c r="L25" s="56">
        <f t="shared" si="21"/>
        <v>13500</v>
      </c>
      <c r="M25" s="56">
        <f t="shared" si="21"/>
        <v>13500</v>
      </c>
      <c r="N25" s="56">
        <f t="shared" si="21"/>
        <v>13500</v>
      </c>
      <c r="O25" s="56">
        <f t="shared" si="21"/>
        <v>13500</v>
      </c>
      <c r="P25" s="56">
        <f t="shared" si="21"/>
        <v>157566.93</v>
      </c>
    </row>
    <row r="26" spans="1:16">
      <c r="A26" s="32" t="s">
        <v>67</v>
      </c>
      <c r="B26" s="31" t="s">
        <v>29</v>
      </c>
      <c r="C26" s="32" t="s">
        <v>68</v>
      </c>
      <c r="D26" s="54">
        <v>7341.69</v>
      </c>
      <c r="E26" s="54">
        <v>7432.38</v>
      </c>
      <c r="F26" s="54">
        <v>6882.91</v>
      </c>
      <c r="G26" s="54">
        <v>7722.38</v>
      </c>
      <c r="H26" s="54">
        <v>8729.7099999999991</v>
      </c>
      <c r="I26" s="54">
        <v>7643.96</v>
      </c>
      <c r="J26" s="54">
        <v>6450.43</v>
      </c>
      <c r="K26" s="54">
        <v>9936.69</v>
      </c>
      <c r="L26" s="54">
        <v>8100</v>
      </c>
      <c r="M26" s="54">
        <f>L26</f>
        <v>8100</v>
      </c>
      <c r="N26" s="54">
        <f>M26</f>
        <v>8100</v>
      </c>
      <c r="O26" s="54">
        <f>N26</f>
        <v>8100</v>
      </c>
      <c r="P26" s="54">
        <f t="shared" ref="P26:P36" si="22">SUM(D26:O26)</f>
        <v>94540.15</v>
      </c>
    </row>
    <row r="27" spans="1:16">
      <c r="A27" s="32" t="s">
        <v>69</v>
      </c>
      <c r="B27" s="31" t="s">
        <v>32</v>
      </c>
      <c r="C27" s="32" t="s">
        <v>70</v>
      </c>
      <c r="D27" s="54">
        <v>3059.03</v>
      </c>
      <c r="E27" s="54">
        <v>3096.82</v>
      </c>
      <c r="F27" s="54">
        <v>2867.88</v>
      </c>
      <c r="G27" s="54">
        <v>3217.66</v>
      </c>
      <c r="H27" s="54">
        <v>3637.38</v>
      </c>
      <c r="I27" s="54">
        <v>3184.98</v>
      </c>
      <c r="J27" s="54">
        <v>2687.68</v>
      </c>
      <c r="K27" s="54">
        <v>4140.29</v>
      </c>
      <c r="L27" s="54">
        <v>3375</v>
      </c>
      <c r="M27" s="54">
        <f t="shared" ref="M27:O28" si="23">L27</f>
        <v>3375</v>
      </c>
      <c r="N27" s="54">
        <f t="shared" si="23"/>
        <v>3375</v>
      </c>
      <c r="O27" s="54">
        <f t="shared" si="23"/>
        <v>3375</v>
      </c>
      <c r="P27" s="54">
        <f t="shared" si="22"/>
        <v>39391.72</v>
      </c>
    </row>
    <row r="28" spans="1:16">
      <c r="A28" s="32" t="s">
        <v>71</v>
      </c>
      <c r="B28" s="31" t="s">
        <v>35</v>
      </c>
      <c r="C28" s="32" t="s">
        <v>72</v>
      </c>
      <c r="D28" s="54">
        <v>1835.43</v>
      </c>
      <c r="E28" s="54">
        <v>1858.1</v>
      </c>
      <c r="F28" s="54">
        <v>1720.73</v>
      </c>
      <c r="G28" s="54">
        <v>1930.6</v>
      </c>
      <c r="H28" s="54">
        <v>2182.4299999999998</v>
      </c>
      <c r="I28" s="54">
        <v>1910.99</v>
      </c>
      <c r="J28" s="54">
        <v>1612.61</v>
      </c>
      <c r="K28" s="54">
        <v>2484.17</v>
      </c>
      <c r="L28" s="54">
        <v>2025</v>
      </c>
      <c r="M28" s="54">
        <f t="shared" si="23"/>
        <v>2025</v>
      </c>
      <c r="N28" s="54">
        <f t="shared" si="23"/>
        <v>2025</v>
      </c>
      <c r="O28" s="54">
        <f t="shared" si="23"/>
        <v>2025</v>
      </c>
      <c r="P28" s="54">
        <f t="shared" si="22"/>
        <v>23635.06</v>
      </c>
    </row>
    <row r="29" spans="1:16" ht="25.5" customHeight="1">
      <c r="A29" s="50" t="s">
        <v>73</v>
      </c>
      <c r="B29" s="31"/>
      <c r="C29" s="55" t="s">
        <v>74</v>
      </c>
      <c r="D29" s="57">
        <f t="shared" ref="D29:I29" si="24">SUM(D30:D32)</f>
        <v>26960.780000000002</v>
      </c>
      <c r="E29" s="57">
        <f t="shared" si="24"/>
        <v>23828.100000000002</v>
      </c>
      <c r="F29" s="57">
        <f t="shared" si="24"/>
        <v>49396.51</v>
      </c>
      <c r="G29" s="57">
        <f t="shared" si="24"/>
        <v>44856.829999999994</v>
      </c>
      <c r="H29" s="57">
        <f t="shared" si="24"/>
        <v>32128.55</v>
      </c>
      <c r="I29" s="57">
        <f t="shared" si="24"/>
        <v>37468.130000000005</v>
      </c>
      <c r="J29" s="57">
        <f>SUM(J30:J32)</f>
        <v>33384.39</v>
      </c>
      <c r="K29" s="57">
        <f t="shared" ref="K29:P29" si="25">SUM(K30:K32)</f>
        <v>51325.78</v>
      </c>
      <c r="L29" s="57">
        <f t="shared" si="25"/>
        <v>41000</v>
      </c>
      <c r="M29" s="57">
        <f t="shared" si="25"/>
        <v>41000</v>
      </c>
      <c r="N29" s="57">
        <f t="shared" si="25"/>
        <v>41000</v>
      </c>
      <c r="O29" s="57">
        <f t="shared" si="25"/>
        <v>41000</v>
      </c>
      <c r="P29" s="57">
        <f t="shared" si="25"/>
        <v>463349.06999999995</v>
      </c>
    </row>
    <row r="30" spans="1:16">
      <c r="A30" s="32" t="s">
        <v>75</v>
      </c>
      <c r="B30" s="31" t="s">
        <v>29</v>
      </c>
      <c r="C30" s="32" t="s">
        <v>76</v>
      </c>
      <c r="D30" s="54">
        <v>16176.43</v>
      </c>
      <c r="E30" s="54">
        <v>14296.84</v>
      </c>
      <c r="F30" s="54">
        <v>29637.83</v>
      </c>
      <c r="G30" s="54">
        <v>26914.03</v>
      </c>
      <c r="H30" s="54">
        <v>19277.05</v>
      </c>
      <c r="I30" s="54">
        <v>22480.82</v>
      </c>
      <c r="J30" s="54">
        <v>20030.560000000001</v>
      </c>
      <c r="K30" s="54">
        <v>30795.4</v>
      </c>
      <c r="L30" s="54">
        <v>24600</v>
      </c>
      <c r="M30" s="54">
        <f>L30</f>
        <v>24600</v>
      </c>
      <c r="N30" s="54">
        <f>M30</f>
        <v>24600</v>
      </c>
      <c r="O30" s="54">
        <f>N30</f>
        <v>24600</v>
      </c>
      <c r="P30" s="54">
        <f t="shared" si="22"/>
        <v>278008.95999999996</v>
      </c>
    </row>
    <row r="31" spans="1:16">
      <c r="A31" s="32" t="s">
        <v>77</v>
      </c>
      <c r="B31" s="31" t="s">
        <v>32</v>
      </c>
      <c r="C31" s="32" t="s">
        <v>78</v>
      </c>
      <c r="D31" s="54">
        <v>6740.22</v>
      </c>
      <c r="E31" s="54">
        <v>5957.06</v>
      </c>
      <c r="F31" s="54">
        <v>12349.19</v>
      </c>
      <c r="G31" s="54">
        <v>11214.23</v>
      </c>
      <c r="H31" s="54">
        <v>8032.16</v>
      </c>
      <c r="I31" s="54">
        <v>9367.08</v>
      </c>
      <c r="J31" s="54">
        <v>8346.1299999999992</v>
      </c>
      <c r="K31" s="54">
        <v>12831.49</v>
      </c>
      <c r="L31" s="54">
        <v>10250</v>
      </c>
      <c r="M31" s="54">
        <f t="shared" ref="M31:O32" si="26">L31</f>
        <v>10250</v>
      </c>
      <c r="N31" s="54">
        <f t="shared" si="26"/>
        <v>10250</v>
      </c>
      <c r="O31" s="54">
        <f t="shared" si="26"/>
        <v>10250</v>
      </c>
      <c r="P31" s="54">
        <f t="shared" si="22"/>
        <v>115837.56</v>
      </c>
    </row>
    <row r="32" spans="1:16">
      <c r="A32" s="32" t="s">
        <v>79</v>
      </c>
      <c r="B32" s="31" t="s">
        <v>35</v>
      </c>
      <c r="C32" s="32" t="s">
        <v>80</v>
      </c>
      <c r="D32" s="54">
        <v>4044.13</v>
      </c>
      <c r="E32" s="54">
        <v>3574.2</v>
      </c>
      <c r="F32" s="54">
        <v>7409.49</v>
      </c>
      <c r="G32" s="54">
        <v>6728.57</v>
      </c>
      <c r="H32" s="54">
        <v>4819.34</v>
      </c>
      <c r="I32" s="54">
        <v>5620.23</v>
      </c>
      <c r="J32" s="54">
        <v>5007.7</v>
      </c>
      <c r="K32" s="54">
        <v>7698.89</v>
      </c>
      <c r="L32" s="54">
        <v>6150</v>
      </c>
      <c r="M32" s="54">
        <f t="shared" si="26"/>
        <v>6150</v>
      </c>
      <c r="N32" s="54">
        <f t="shared" si="26"/>
        <v>6150</v>
      </c>
      <c r="O32" s="54">
        <f t="shared" si="26"/>
        <v>6150</v>
      </c>
      <c r="P32" s="54">
        <f t="shared" si="22"/>
        <v>69502.549999999988</v>
      </c>
    </row>
    <row r="33" spans="1:16">
      <c r="A33" s="50" t="s">
        <v>81</v>
      </c>
      <c r="B33" s="31"/>
      <c r="C33" s="50" t="s">
        <v>82</v>
      </c>
      <c r="D33" s="57">
        <f t="shared" ref="D33:P33" si="27">SUM(D34:D36)</f>
        <v>231.48</v>
      </c>
      <c r="E33" s="57">
        <f t="shared" si="27"/>
        <v>40.650000000000006</v>
      </c>
      <c r="F33" s="57">
        <f t="shared" si="27"/>
        <v>463.9</v>
      </c>
      <c r="G33" s="57">
        <f t="shared" si="27"/>
        <v>262.05</v>
      </c>
      <c r="H33" s="57">
        <f t="shared" si="27"/>
        <v>225.64</v>
      </c>
      <c r="I33" s="57">
        <f t="shared" si="27"/>
        <v>237.79000000000002</v>
      </c>
      <c r="J33" s="57">
        <f t="shared" si="27"/>
        <v>261.49</v>
      </c>
      <c r="K33" s="57">
        <f t="shared" si="27"/>
        <v>266.14000000000004</v>
      </c>
      <c r="L33" s="57">
        <f t="shared" si="27"/>
        <v>260</v>
      </c>
      <c r="M33" s="57">
        <f t="shared" si="27"/>
        <v>260</v>
      </c>
      <c r="N33" s="57">
        <f t="shared" si="27"/>
        <v>260</v>
      </c>
      <c r="O33" s="57">
        <f t="shared" si="27"/>
        <v>260</v>
      </c>
      <c r="P33" s="57">
        <f t="shared" si="27"/>
        <v>3029.1400000000003</v>
      </c>
    </row>
    <row r="34" spans="1:16">
      <c r="A34" s="32" t="s">
        <v>83</v>
      </c>
      <c r="B34" s="31" t="s">
        <v>29</v>
      </c>
      <c r="C34" s="32" t="s">
        <v>84</v>
      </c>
      <c r="D34" s="54">
        <v>138.88</v>
      </c>
      <c r="E34" s="54">
        <v>24.4</v>
      </c>
      <c r="F34" s="54">
        <v>278.33999999999997</v>
      </c>
      <c r="G34" s="54">
        <v>157.22999999999999</v>
      </c>
      <c r="H34" s="54">
        <v>135.38</v>
      </c>
      <c r="I34" s="54">
        <v>142.66999999999999</v>
      </c>
      <c r="J34" s="54">
        <v>156.9</v>
      </c>
      <c r="K34" s="54">
        <v>159.68</v>
      </c>
      <c r="L34" s="54">
        <v>156</v>
      </c>
      <c r="M34" s="54">
        <f>L34</f>
        <v>156</v>
      </c>
      <c r="N34" s="54">
        <f>M34</f>
        <v>156</v>
      </c>
      <c r="O34" s="54">
        <f>N34</f>
        <v>156</v>
      </c>
      <c r="P34" s="54">
        <f t="shared" si="22"/>
        <v>1817.48</v>
      </c>
    </row>
    <row r="35" spans="1:16">
      <c r="A35" s="32" t="s">
        <v>85</v>
      </c>
      <c r="B35" s="31" t="s">
        <v>32</v>
      </c>
      <c r="C35" s="32" t="s">
        <v>86</v>
      </c>
      <c r="D35" s="54">
        <v>57.88</v>
      </c>
      <c r="E35" s="54">
        <v>10.16</v>
      </c>
      <c r="F35" s="54">
        <v>115.98</v>
      </c>
      <c r="G35" s="54">
        <v>65.510000000000005</v>
      </c>
      <c r="H35" s="54">
        <v>56.41</v>
      </c>
      <c r="I35" s="54">
        <v>59.45</v>
      </c>
      <c r="J35" s="54">
        <v>65.37</v>
      </c>
      <c r="K35" s="54">
        <v>66.540000000000006</v>
      </c>
      <c r="L35" s="54">
        <v>65</v>
      </c>
      <c r="M35" s="54">
        <f t="shared" ref="M35:O36" si="28">L35</f>
        <v>65</v>
      </c>
      <c r="N35" s="54">
        <f t="shared" si="28"/>
        <v>65</v>
      </c>
      <c r="O35" s="54">
        <f t="shared" si="28"/>
        <v>65</v>
      </c>
      <c r="P35" s="54">
        <f t="shared" si="22"/>
        <v>757.30000000000007</v>
      </c>
    </row>
    <row r="36" spans="1:16">
      <c r="A36" s="32" t="s">
        <v>87</v>
      </c>
      <c r="B36" s="31" t="s">
        <v>35</v>
      </c>
      <c r="C36" s="32" t="s">
        <v>88</v>
      </c>
      <c r="D36" s="54">
        <v>34.72</v>
      </c>
      <c r="E36" s="54">
        <v>6.09</v>
      </c>
      <c r="F36" s="54">
        <v>69.58</v>
      </c>
      <c r="G36" s="54">
        <v>39.31</v>
      </c>
      <c r="H36" s="54">
        <v>33.85</v>
      </c>
      <c r="I36" s="54">
        <v>35.67</v>
      </c>
      <c r="J36" s="54">
        <v>39.22</v>
      </c>
      <c r="K36" s="54">
        <v>39.92</v>
      </c>
      <c r="L36" s="54">
        <v>39</v>
      </c>
      <c r="M36" s="54">
        <f t="shared" si="28"/>
        <v>39</v>
      </c>
      <c r="N36" s="54">
        <f t="shared" si="28"/>
        <v>39</v>
      </c>
      <c r="O36" s="54">
        <f t="shared" si="28"/>
        <v>39</v>
      </c>
      <c r="P36" s="54">
        <f t="shared" si="22"/>
        <v>454.35999999999996</v>
      </c>
    </row>
    <row r="37" spans="1:16">
      <c r="A37" s="50" t="s">
        <v>89</v>
      </c>
      <c r="B37" s="31"/>
      <c r="C37" s="50" t="s">
        <v>90</v>
      </c>
      <c r="D37" s="56">
        <f t="shared" ref="D37:P37" si="29">SUM(D38:D38)</f>
        <v>0</v>
      </c>
      <c r="E37" s="56">
        <f t="shared" si="29"/>
        <v>0</v>
      </c>
      <c r="F37" s="56">
        <f t="shared" si="29"/>
        <v>0</v>
      </c>
      <c r="G37" s="56">
        <f t="shared" si="29"/>
        <v>5801.83</v>
      </c>
      <c r="H37" s="56">
        <f t="shared" si="29"/>
        <v>1797.96</v>
      </c>
      <c r="I37" s="56">
        <f t="shared" si="29"/>
        <v>254.51</v>
      </c>
      <c r="J37" s="56">
        <f t="shared" si="29"/>
        <v>5772.51</v>
      </c>
      <c r="K37" s="56">
        <f t="shared" si="29"/>
        <v>3906.71</v>
      </c>
      <c r="L37" s="56">
        <f t="shared" si="29"/>
        <v>4800</v>
      </c>
      <c r="M37" s="56">
        <f t="shared" si="29"/>
        <v>4800</v>
      </c>
      <c r="N37" s="56">
        <f t="shared" si="29"/>
        <v>4800</v>
      </c>
      <c r="O37" s="56">
        <f t="shared" si="29"/>
        <v>4800</v>
      </c>
      <c r="P37" s="56">
        <f t="shared" si="29"/>
        <v>36733.519999999997</v>
      </c>
    </row>
    <row r="38" spans="1:16">
      <c r="A38" s="50" t="s">
        <v>91</v>
      </c>
      <c r="B38" s="31"/>
      <c r="C38" s="50" t="s">
        <v>92</v>
      </c>
      <c r="D38" s="57">
        <f t="shared" ref="D38:I38" si="30">SUM(D39:D41)</f>
        <v>0</v>
      </c>
      <c r="E38" s="57">
        <f t="shared" si="30"/>
        <v>0</v>
      </c>
      <c r="F38" s="57">
        <f t="shared" si="30"/>
        <v>0</v>
      </c>
      <c r="G38" s="57">
        <f t="shared" si="30"/>
        <v>5801.83</v>
      </c>
      <c r="H38" s="57">
        <f t="shared" si="30"/>
        <v>1797.96</v>
      </c>
      <c r="I38" s="57">
        <f t="shared" si="30"/>
        <v>254.51</v>
      </c>
      <c r="J38" s="57">
        <f>SUM(J39:J41)</f>
        <v>5772.51</v>
      </c>
      <c r="K38" s="57">
        <f t="shared" ref="K38:P38" si="31">SUM(K39:K41)</f>
        <v>3906.71</v>
      </c>
      <c r="L38" s="57">
        <f t="shared" si="31"/>
        <v>4800</v>
      </c>
      <c r="M38" s="57">
        <f t="shared" si="31"/>
        <v>4800</v>
      </c>
      <c r="N38" s="57">
        <f t="shared" si="31"/>
        <v>4800</v>
      </c>
      <c r="O38" s="57">
        <f t="shared" si="31"/>
        <v>4800</v>
      </c>
      <c r="P38" s="57">
        <f t="shared" si="31"/>
        <v>36733.519999999997</v>
      </c>
    </row>
    <row r="39" spans="1:16">
      <c r="A39" s="32" t="s">
        <v>93</v>
      </c>
      <c r="B39" s="31" t="s">
        <v>29</v>
      </c>
      <c r="C39" s="32" t="s">
        <v>94</v>
      </c>
      <c r="D39" s="54"/>
      <c r="E39" s="54"/>
      <c r="F39" s="54"/>
      <c r="G39" s="54">
        <v>3481.09</v>
      </c>
      <c r="H39" s="54">
        <v>1078.78</v>
      </c>
      <c r="I39" s="54">
        <v>152.69999999999999</v>
      </c>
      <c r="J39" s="54">
        <v>3463.5</v>
      </c>
      <c r="K39" s="54">
        <v>2344.02</v>
      </c>
      <c r="L39" s="54">
        <v>2880</v>
      </c>
      <c r="M39" s="54">
        <f t="shared" ref="M39:O41" si="32">L39</f>
        <v>2880</v>
      </c>
      <c r="N39" s="54">
        <f t="shared" si="32"/>
        <v>2880</v>
      </c>
      <c r="O39" s="54">
        <f t="shared" si="32"/>
        <v>2880</v>
      </c>
      <c r="P39" s="54">
        <f t="shared" ref="P39:P45" si="33">SUM(D39:O39)</f>
        <v>22040.09</v>
      </c>
    </row>
    <row r="40" spans="1:16">
      <c r="A40" s="32" t="s">
        <v>95</v>
      </c>
      <c r="B40" s="31" t="s">
        <v>32</v>
      </c>
      <c r="C40" s="32" t="s">
        <v>96</v>
      </c>
      <c r="D40" s="54"/>
      <c r="E40" s="54"/>
      <c r="F40" s="54"/>
      <c r="G40" s="54">
        <v>1450.46</v>
      </c>
      <c r="H40" s="54">
        <v>449.49</v>
      </c>
      <c r="I40" s="54">
        <v>63.63</v>
      </c>
      <c r="J40" s="54">
        <v>1443.13</v>
      </c>
      <c r="K40" s="54">
        <v>976.68</v>
      </c>
      <c r="L40" s="54">
        <v>1200</v>
      </c>
      <c r="M40" s="54">
        <f t="shared" si="32"/>
        <v>1200</v>
      </c>
      <c r="N40" s="54">
        <f t="shared" si="32"/>
        <v>1200</v>
      </c>
      <c r="O40" s="54">
        <f t="shared" si="32"/>
        <v>1200</v>
      </c>
      <c r="P40" s="54">
        <f t="shared" si="33"/>
        <v>9183.39</v>
      </c>
    </row>
    <row r="41" spans="1:16">
      <c r="A41" s="32" t="s">
        <v>97</v>
      </c>
      <c r="B41" s="31" t="s">
        <v>35</v>
      </c>
      <c r="C41" s="32" t="s">
        <v>98</v>
      </c>
      <c r="D41" s="54"/>
      <c r="E41" s="54"/>
      <c r="F41" s="54"/>
      <c r="G41" s="54">
        <v>870.28</v>
      </c>
      <c r="H41" s="54">
        <v>269.69</v>
      </c>
      <c r="I41" s="54">
        <v>38.18</v>
      </c>
      <c r="J41" s="54">
        <v>865.88</v>
      </c>
      <c r="K41" s="54">
        <v>586.01</v>
      </c>
      <c r="L41" s="54">
        <v>720</v>
      </c>
      <c r="M41" s="54">
        <f t="shared" si="32"/>
        <v>720</v>
      </c>
      <c r="N41" s="54">
        <f t="shared" si="32"/>
        <v>720</v>
      </c>
      <c r="O41" s="54">
        <f t="shared" si="32"/>
        <v>720</v>
      </c>
      <c r="P41" s="54">
        <f t="shared" si="33"/>
        <v>5510.04</v>
      </c>
    </row>
    <row r="42" spans="1:16">
      <c r="A42" s="50" t="s">
        <v>99</v>
      </c>
      <c r="B42" s="31"/>
      <c r="C42" s="50" t="s">
        <v>100</v>
      </c>
      <c r="D42" s="57">
        <f t="shared" ref="D42:P42" si="34">SUM(D43:D45)</f>
        <v>877677.99</v>
      </c>
      <c r="E42" s="57">
        <f t="shared" si="34"/>
        <v>1288175.9300000002</v>
      </c>
      <c r="F42" s="57">
        <f t="shared" si="34"/>
        <v>1266260.94</v>
      </c>
      <c r="G42" s="57">
        <f t="shared" si="34"/>
        <v>1679608.36</v>
      </c>
      <c r="H42" s="57">
        <f t="shared" si="34"/>
        <v>1249679.4900000002</v>
      </c>
      <c r="I42" s="57">
        <f t="shared" si="34"/>
        <v>1344018.93</v>
      </c>
      <c r="J42" s="57">
        <f t="shared" si="34"/>
        <v>1327397.5499999998</v>
      </c>
      <c r="K42" s="57">
        <f t="shared" si="34"/>
        <v>1592869.27</v>
      </c>
      <c r="L42" s="57">
        <f t="shared" si="34"/>
        <v>1420000</v>
      </c>
      <c r="M42" s="57">
        <f t="shared" si="34"/>
        <v>1420000</v>
      </c>
      <c r="N42" s="57">
        <f t="shared" si="34"/>
        <v>1420000</v>
      </c>
      <c r="O42" s="57">
        <f t="shared" si="34"/>
        <v>1420000</v>
      </c>
      <c r="P42" s="57">
        <f t="shared" si="34"/>
        <v>16305688.460000001</v>
      </c>
    </row>
    <row r="43" spans="1:16">
      <c r="A43" s="32" t="s">
        <v>101</v>
      </c>
      <c r="B43" s="31" t="s">
        <v>29</v>
      </c>
      <c r="C43" s="32" t="s">
        <v>102</v>
      </c>
      <c r="D43" s="54">
        <v>526605.64</v>
      </c>
      <c r="E43" s="54">
        <v>772904.13</v>
      </c>
      <c r="F43" s="54">
        <v>759755.22</v>
      </c>
      <c r="G43" s="54">
        <v>1007763.38</v>
      </c>
      <c r="H43" s="54">
        <v>749806.38</v>
      </c>
      <c r="I43" s="54">
        <v>806410.38</v>
      </c>
      <c r="J43" s="54">
        <v>796437</v>
      </c>
      <c r="K43" s="54">
        <v>955720.12</v>
      </c>
      <c r="L43" s="54">
        <v>852000</v>
      </c>
      <c r="M43" s="54">
        <f>L43</f>
        <v>852000</v>
      </c>
      <c r="N43" s="54">
        <f>M43</f>
        <v>852000</v>
      </c>
      <c r="O43" s="54">
        <f>N43</f>
        <v>852000</v>
      </c>
      <c r="P43" s="54">
        <f t="shared" si="33"/>
        <v>9783402.25</v>
      </c>
    </row>
    <row r="44" spans="1:16">
      <c r="A44" s="32" t="s">
        <v>103</v>
      </c>
      <c r="B44" s="31" t="s">
        <v>32</v>
      </c>
      <c r="C44" s="32" t="s">
        <v>104</v>
      </c>
      <c r="D44" s="54">
        <v>219420.06</v>
      </c>
      <c r="E44" s="54">
        <v>322044.68</v>
      </c>
      <c r="F44" s="54">
        <v>316565.89</v>
      </c>
      <c r="G44" s="54">
        <v>419902.95</v>
      </c>
      <c r="H44" s="54">
        <v>312420.51</v>
      </c>
      <c r="I44" s="54">
        <v>336005.84</v>
      </c>
      <c r="J44" s="54">
        <v>331850.13</v>
      </c>
      <c r="K44" s="54">
        <v>398218.02</v>
      </c>
      <c r="L44" s="54">
        <v>355000</v>
      </c>
      <c r="M44" s="54">
        <f t="shared" ref="M44:O45" si="35">L44</f>
        <v>355000</v>
      </c>
      <c r="N44" s="54">
        <f t="shared" si="35"/>
        <v>355000</v>
      </c>
      <c r="O44" s="54">
        <f t="shared" si="35"/>
        <v>355000</v>
      </c>
      <c r="P44" s="54">
        <f t="shared" si="33"/>
        <v>4076428.08</v>
      </c>
    </row>
    <row r="45" spans="1:16">
      <c r="A45" s="32" t="s">
        <v>105</v>
      </c>
      <c r="B45" s="31" t="s">
        <v>35</v>
      </c>
      <c r="C45" s="32" t="s">
        <v>106</v>
      </c>
      <c r="D45" s="54">
        <v>131652.29</v>
      </c>
      <c r="E45" s="54">
        <v>193227.12</v>
      </c>
      <c r="F45" s="54">
        <v>189939.83</v>
      </c>
      <c r="G45" s="54">
        <v>251942.03</v>
      </c>
      <c r="H45" s="54">
        <v>187452.6</v>
      </c>
      <c r="I45" s="54">
        <v>201602.71</v>
      </c>
      <c r="J45" s="54">
        <v>199110.42</v>
      </c>
      <c r="K45" s="54">
        <v>238931.13</v>
      </c>
      <c r="L45" s="54">
        <v>213000</v>
      </c>
      <c r="M45" s="54">
        <f t="shared" si="35"/>
        <v>213000</v>
      </c>
      <c r="N45" s="54">
        <f t="shared" si="35"/>
        <v>213000</v>
      </c>
      <c r="O45" s="54">
        <f t="shared" si="35"/>
        <v>213000</v>
      </c>
      <c r="P45" s="54">
        <f t="shared" si="33"/>
        <v>2445858.13</v>
      </c>
    </row>
    <row r="46" spans="1:16">
      <c r="A46" s="47" t="s">
        <v>107</v>
      </c>
      <c r="B46" s="31"/>
      <c r="C46" s="47" t="s">
        <v>108</v>
      </c>
      <c r="D46" s="49">
        <f t="shared" ref="D46:P47" si="36">D47</f>
        <v>4402542.8600000003</v>
      </c>
      <c r="E46" s="49">
        <f t="shared" si="36"/>
        <v>3654881.24</v>
      </c>
      <c r="F46" s="49">
        <f t="shared" si="36"/>
        <v>3453701.7199999997</v>
      </c>
      <c r="G46" s="49">
        <f t="shared" si="36"/>
        <v>3852202.64</v>
      </c>
      <c r="H46" s="49">
        <f t="shared" si="36"/>
        <v>3833635.88</v>
      </c>
      <c r="I46" s="49">
        <f t="shared" si="36"/>
        <v>4171966.4000000004</v>
      </c>
      <c r="J46" s="49">
        <f t="shared" si="36"/>
        <v>4004484.98</v>
      </c>
      <c r="K46" s="49">
        <f t="shared" si="36"/>
        <v>3800968.12</v>
      </c>
      <c r="L46" s="49">
        <f t="shared" si="36"/>
        <v>3990000</v>
      </c>
      <c r="M46" s="49">
        <f t="shared" si="36"/>
        <v>3990000</v>
      </c>
      <c r="N46" s="49">
        <f t="shared" si="36"/>
        <v>3990000</v>
      </c>
      <c r="O46" s="49">
        <f t="shared" si="36"/>
        <v>3990000</v>
      </c>
      <c r="P46" s="49">
        <f t="shared" si="36"/>
        <v>47134383.840000004</v>
      </c>
    </row>
    <row r="47" spans="1:16">
      <c r="A47" s="50" t="s">
        <v>109</v>
      </c>
      <c r="B47" s="31"/>
      <c r="C47" s="50" t="s">
        <v>110</v>
      </c>
      <c r="D47" s="57">
        <f>D48</f>
        <v>4402542.8600000003</v>
      </c>
      <c r="E47" s="57">
        <f t="shared" si="36"/>
        <v>3654881.24</v>
      </c>
      <c r="F47" s="57">
        <f t="shared" si="36"/>
        <v>3453701.7199999997</v>
      </c>
      <c r="G47" s="57">
        <f t="shared" si="36"/>
        <v>3852202.64</v>
      </c>
      <c r="H47" s="57">
        <f t="shared" si="36"/>
        <v>3833635.88</v>
      </c>
      <c r="I47" s="57">
        <f>I48</f>
        <v>4171966.4000000004</v>
      </c>
      <c r="J47" s="57">
        <f t="shared" si="36"/>
        <v>4004484.98</v>
      </c>
      <c r="K47" s="57">
        <f t="shared" si="36"/>
        <v>3800968.12</v>
      </c>
      <c r="L47" s="57">
        <f t="shared" si="36"/>
        <v>3990000</v>
      </c>
      <c r="M47" s="57">
        <f t="shared" si="36"/>
        <v>3990000</v>
      </c>
      <c r="N47" s="57">
        <f t="shared" si="36"/>
        <v>3990000</v>
      </c>
      <c r="O47" s="57">
        <f t="shared" si="36"/>
        <v>3990000</v>
      </c>
      <c r="P47" s="57">
        <f t="shared" si="36"/>
        <v>47134383.840000004</v>
      </c>
    </row>
    <row r="48" spans="1:16">
      <c r="A48" s="50" t="s">
        <v>111</v>
      </c>
      <c r="B48" s="31"/>
      <c r="C48" s="50" t="s">
        <v>110</v>
      </c>
      <c r="D48" s="57">
        <f t="shared" ref="D48:J48" si="37">SUM(D49:D51)</f>
        <v>4402542.8600000003</v>
      </c>
      <c r="E48" s="57">
        <f t="shared" si="37"/>
        <v>3654881.24</v>
      </c>
      <c r="F48" s="57">
        <f t="shared" si="37"/>
        <v>3453701.7199999997</v>
      </c>
      <c r="G48" s="57">
        <f t="shared" si="37"/>
        <v>3852202.64</v>
      </c>
      <c r="H48" s="57">
        <f t="shared" si="37"/>
        <v>3833635.88</v>
      </c>
      <c r="I48" s="57">
        <f t="shared" si="37"/>
        <v>4171966.4000000004</v>
      </c>
      <c r="J48" s="57">
        <f t="shared" si="37"/>
        <v>4004484.98</v>
      </c>
      <c r="K48" s="57">
        <f t="shared" ref="K48:P48" si="38">SUM(K49:K51)</f>
        <v>3800968.12</v>
      </c>
      <c r="L48" s="57">
        <f t="shared" si="38"/>
        <v>3990000</v>
      </c>
      <c r="M48" s="57">
        <f t="shared" si="38"/>
        <v>3990000</v>
      </c>
      <c r="N48" s="57">
        <f t="shared" si="38"/>
        <v>3990000</v>
      </c>
      <c r="O48" s="57">
        <f t="shared" si="38"/>
        <v>3990000</v>
      </c>
      <c r="P48" s="57">
        <f t="shared" si="38"/>
        <v>47134383.840000004</v>
      </c>
    </row>
    <row r="49" spans="1:16">
      <c r="A49" s="32" t="s">
        <v>112</v>
      </c>
      <c r="B49" s="31" t="s">
        <v>29</v>
      </c>
      <c r="C49" s="32" t="s">
        <v>113</v>
      </c>
      <c r="D49" s="54">
        <v>2641524.91</v>
      </c>
      <c r="E49" s="54">
        <v>2192928.1800000002</v>
      </c>
      <c r="F49" s="54">
        <v>2072220.15</v>
      </c>
      <c r="G49" s="54">
        <v>2311320.91</v>
      </c>
      <c r="H49" s="54">
        <v>2300180.88</v>
      </c>
      <c r="I49" s="54">
        <v>2503179.04</v>
      </c>
      <c r="J49" s="54">
        <v>2402690.4300000002</v>
      </c>
      <c r="K49" s="54">
        <v>2280580.25</v>
      </c>
      <c r="L49" s="54">
        <v>2394000</v>
      </c>
      <c r="M49" s="54">
        <f>L49</f>
        <v>2394000</v>
      </c>
      <c r="N49" s="54">
        <f>M49</f>
        <v>2394000</v>
      </c>
      <c r="O49" s="54">
        <f>N49</f>
        <v>2394000</v>
      </c>
      <c r="P49" s="54">
        <f>SUM(D49:O49)</f>
        <v>28280624.75</v>
      </c>
    </row>
    <row r="50" spans="1:16">
      <c r="A50" s="32" t="s">
        <v>114</v>
      </c>
      <c r="B50" s="31" t="s">
        <v>32</v>
      </c>
      <c r="C50" s="32" t="s">
        <v>115</v>
      </c>
      <c r="D50" s="54">
        <v>1100636.3400000001</v>
      </c>
      <c r="E50" s="54">
        <v>913720.75</v>
      </c>
      <c r="F50" s="54">
        <v>863426.06</v>
      </c>
      <c r="G50" s="54">
        <v>963051.16</v>
      </c>
      <c r="H50" s="54">
        <v>958409.51</v>
      </c>
      <c r="I50" s="54">
        <v>1042992.08</v>
      </c>
      <c r="J50" s="54">
        <v>1001121.73</v>
      </c>
      <c r="K50" s="54">
        <v>950242.49</v>
      </c>
      <c r="L50" s="54">
        <v>997500</v>
      </c>
      <c r="M50" s="54">
        <f t="shared" ref="M50:O51" si="39">L50</f>
        <v>997500</v>
      </c>
      <c r="N50" s="54">
        <f t="shared" si="39"/>
        <v>997500</v>
      </c>
      <c r="O50" s="54">
        <f t="shared" si="39"/>
        <v>997500</v>
      </c>
      <c r="P50" s="54">
        <f>SUM(D50:O50)</f>
        <v>11783600.120000001</v>
      </c>
    </row>
    <row r="51" spans="1:16">
      <c r="A51" s="32" t="s">
        <v>116</v>
      </c>
      <c r="B51" s="31" t="s">
        <v>35</v>
      </c>
      <c r="C51" s="32" t="s">
        <v>117</v>
      </c>
      <c r="D51" s="54">
        <v>660381.61</v>
      </c>
      <c r="E51" s="54">
        <v>548232.31000000006</v>
      </c>
      <c r="F51" s="54">
        <v>518055.51</v>
      </c>
      <c r="G51" s="54">
        <v>577830.56999999995</v>
      </c>
      <c r="H51" s="54">
        <v>575045.49</v>
      </c>
      <c r="I51" s="54">
        <v>625795.28</v>
      </c>
      <c r="J51" s="54">
        <v>600672.81999999995</v>
      </c>
      <c r="K51" s="54">
        <v>570145.38</v>
      </c>
      <c r="L51" s="54">
        <v>598500</v>
      </c>
      <c r="M51" s="54">
        <f t="shared" si="39"/>
        <v>598500</v>
      </c>
      <c r="N51" s="54">
        <f t="shared" si="39"/>
        <v>598500</v>
      </c>
      <c r="O51" s="54">
        <f t="shared" si="39"/>
        <v>598500</v>
      </c>
      <c r="P51" s="54">
        <f>SUM(D51:O51)</f>
        <v>7070158.9700000007</v>
      </c>
    </row>
    <row r="52" spans="1:16">
      <c r="A52" s="45" t="s">
        <v>118</v>
      </c>
      <c r="B52" s="31"/>
      <c r="C52" s="45" t="s">
        <v>119</v>
      </c>
      <c r="D52" s="44">
        <f t="shared" ref="D52:P52" si="40">SUM(D53+D64)</f>
        <v>3317088.0500000003</v>
      </c>
      <c r="E52" s="44">
        <f t="shared" si="40"/>
        <v>768734.56</v>
      </c>
      <c r="F52" s="44">
        <f t="shared" si="40"/>
        <v>1731921.4500000002</v>
      </c>
      <c r="G52" s="44">
        <f t="shared" si="40"/>
        <v>994652.42</v>
      </c>
      <c r="H52" s="44">
        <f t="shared" si="40"/>
        <v>672511.14000000013</v>
      </c>
      <c r="I52" s="44">
        <f t="shared" si="40"/>
        <v>748317.73</v>
      </c>
      <c r="J52" s="44">
        <f t="shared" si="40"/>
        <v>824032.57999999984</v>
      </c>
      <c r="K52" s="44">
        <f t="shared" si="40"/>
        <v>782271.96</v>
      </c>
      <c r="L52" s="44">
        <f t="shared" si="40"/>
        <v>681005.45</v>
      </c>
      <c r="M52" s="44">
        <f t="shared" si="40"/>
        <v>854005.45</v>
      </c>
      <c r="N52" s="44">
        <f t="shared" si="40"/>
        <v>459105.45</v>
      </c>
      <c r="O52" s="44">
        <f t="shared" si="40"/>
        <v>446013.85000000003</v>
      </c>
      <c r="P52" s="44">
        <f t="shared" si="40"/>
        <v>12279660.09</v>
      </c>
    </row>
    <row r="53" spans="1:16">
      <c r="A53" s="47" t="s">
        <v>120</v>
      </c>
      <c r="B53" s="31"/>
      <c r="C53" s="47" t="s">
        <v>121</v>
      </c>
      <c r="D53" s="49">
        <f t="shared" ref="D53:P53" si="41">SUM(D54:D60)</f>
        <v>170064.95</v>
      </c>
      <c r="E53" s="49">
        <f t="shared" si="41"/>
        <v>330276.64</v>
      </c>
      <c r="F53" s="49">
        <f t="shared" si="41"/>
        <v>492934.07999999996</v>
      </c>
      <c r="G53" s="49">
        <f t="shared" si="41"/>
        <v>676509.9800000001</v>
      </c>
      <c r="H53" s="49">
        <f t="shared" si="41"/>
        <v>383782.47000000003</v>
      </c>
      <c r="I53" s="49">
        <f t="shared" si="41"/>
        <v>483560.5</v>
      </c>
      <c r="J53" s="49">
        <f t="shared" si="41"/>
        <v>542584.86999999988</v>
      </c>
      <c r="K53" s="49">
        <f t="shared" si="41"/>
        <v>443336.54</v>
      </c>
      <c r="L53" s="49">
        <f t="shared" si="41"/>
        <v>401613</v>
      </c>
      <c r="M53" s="49">
        <f t="shared" si="41"/>
        <v>569413</v>
      </c>
      <c r="N53" s="49">
        <f t="shared" si="41"/>
        <v>171713</v>
      </c>
      <c r="O53" s="49">
        <f t="shared" si="41"/>
        <v>164013</v>
      </c>
      <c r="P53" s="49">
        <f t="shared" si="41"/>
        <v>4829802.03</v>
      </c>
    </row>
    <row r="54" spans="1:16">
      <c r="A54" s="32" t="s">
        <v>122</v>
      </c>
      <c r="B54" s="31" t="s">
        <v>123</v>
      </c>
      <c r="C54" s="32" t="s">
        <v>124</v>
      </c>
      <c r="D54" s="58">
        <v>27217.87</v>
      </c>
      <c r="E54" s="58">
        <v>70072.52</v>
      </c>
      <c r="F54" s="58">
        <v>330884.92</v>
      </c>
      <c r="G54" s="58">
        <v>458153.31</v>
      </c>
      <c r="H54" s="58">
        <v>96498.93</v>
      </c>
      <c r="I54" s="54">
        <v>47951.11</v>
      </c>
      <c r="J54" s="58">
        <v>39128.629999999997</v>
      </c>
      <c r="K54" s="58">
        <v>24867.73</v>
      </c>
      <c r="L54" s="58">
        <v>27000</v>
      </c>
      <c r="M54" s="58">
        <v>21000</v>
      </c>
      <c r="N54" s="58">
        <v>21500</v>
      </c>
      <c r="O54" s="58">
        <v>18000</v>
      </c>
      <c r="P54" s="54">
        <f t="shared" ref="P54:P59" si="42">SUM(D54:O54)</f>
        <v>1182275.02</v>
      </c>
    </row>
    <row r="55" spans="1:16">
      <c r="A55" s="32" t="s">
        <v>125</v>
      </c>
      <c r="B55" s="31" t="s">
        <v>126</v>
      </c>
      <c r="C55" s="32" t="s">
        <v>127</v>
      </c>
      <c r="D55" s="58">
        <v>5774.41</v>
      </c>
      <c r="E55" s="58">
        <v>13641.25</v>
      </c>
      <c r="F55" s="58">
        <v>8171.22</v>
      </c>
      <c r="G55" s="58">
        <v>16068.28</v>
      </c>
      <c r="H55" s="58">
        <v>8579.11</v>
      </c>
      <c r="I55" s="54">
        <v>6803.51</v>
      </c>
      <c r="J55" s="58">
        <v>10059.280000000001</v>
      </c>
      <c r="K55" s="58">
        <v>31443.05</v>
      </c>
      <c r="L55" s="58">
        <v>18000</v>
      </c>
      <c r="M55" s="58">
        <v>13400</v>
      </c>
      <c r="N55" s="58">
        <v>17500</v>
      </c>
      <c r="O55" s="58">
        <v>6300</v>
      </c>
      <c r="P55" s="54">
        <f t="shared" si="42"/>
        <v>155740.11000000002</v>
      </c>
    </row>
    <row r="56" spans="1:16" ht="18">
      <c r="A56" s="32" t="s">
        <v>128</v>
      </c>
      <c r="B56" s="31" t="s">
        <v>29</v>
      </c>
      <c r="C56" s="33" t="s">
        <v>129</v>
      </c>
      <c r="D56" s="58">
        <v>73387.16</v>
      </c>
      <c r="E56" s="58">
        <v>165655.93</v>
      </c>
      <c r="F56" s="58">
        <v>55321.42</v>
      </c>
      <c r="G56" s="58">
        <v>123393.76</v>
      </c>
      <c r="H56" s="58">
        <v>208303.96</v>
      </c>
      <c r="I56" s="54">
        <v>344856.89</v>
      </c>
      <c r="J56" s="58">
        <v>298887.62</v>
      </c>
      <c r="K56" s="58">
        <v>306653.46999999997</v>
      </c>
      <c r="L56" s="58">
        <v>265000</v>
      </c>
      <c r="M56" s="58">
        <v>436000</v>
      </c>
      <c r="N56" s="58">
        <v>43000</v>
      </c>
      <c r="O56" s="58">
        <v>60000</v>
      </c>
      <c r="P56" s="54">
        <f t="shared" si="42"/>
        <v>2380460.21</v>
      </c>
    </row>
    <row r="57" spans="1:16">
      <c r="A57" s="32" t="s">
        <v>130</v>
      </c>
      <c r="B57" s="31" t="s">
        <v>29</v>
      </c>
      <c r="C57" s="32" t="s">
        <v>131</v>
      </c>
      <c r="D57" s="58">
        <v>16905.3</v>
      </c>
      <c r="E57" s="58">
        <v>26697.33</v>
      </c>
      <c r="F57" s="58">
        <v>18106.080000000002</v>
      </c>
      <c r="G57" s="58">
        <v>23108.14</v>
      </c>
      <c r="H57" s="58">
        <v>16683.71</v>
      </c>
      <c r="I57" s="54">
        <v>23213.62</v>
      </c>
      <c r="J57" s="58">
        <v>22784.85</v>
      </c>
      <c r="K57" s="58">
        <v>20546.72</v>
      </c>
      <c r="L57" s="58">
        <v>22200</v>
      </c>
      <c r="M57" s="58">
        <v>22000</v>
      </c>
      <c r="N57" s="58">
        <v>21500</v>
      </c>
      <c r="O57" s="58">
        <v>21900</v>
      </c>
      <c r="P57" s="54">
        <f t="shared" si="42"/>
        <v>255645.75</v>
      </c>
    </row>
    <row r="58" spans="1:16">
      <c r="A58" s="32" t="s">
        <v>132</v>
      </c>
      <c r="B58" s="31" t="s">
        <v>29</v>
      </c>
      <c r="C58" s="32" t="s">
        <v>133</v>
      </c>
      <c r="D58" s="58">
        <v>252.6</v>
      </c>
      <c r="E58" s="58">
        <v>229.46</v>
      </c>
      <c r="F58" s="58">
        <v>26280.69</v>
      </c>
      <c r="G58" s="58">
        <v>240.55</v>
      </c>
      <c r="H58" s="58">
        <v>329.54</v>
      </c>
      <c r="I58" s="54">
        <v>223.87</v>
      </c>
      <c r="J58" s="58">
        <v>238.77</v>
      </c>
      <c r="K58" s="58">
        <v>176.23</v>
      </c>
      <c r="L58" s="58">
        <v>213</v>
      </c>
      <c r="M58" s="58">
        <v>213</v>
      </c>
      <c r="N58" s="58">
        <v>213</v>
      </c>
      <c r="O58" s="58">
        <v>213</v>
      </c>
      <c r="P58" s="54">
        <f t="shared" si="42"/>
        <v>28823.71</v>
      </c>
    </row>
    <row r="59" spans="1:16">
      <c r="A59" s="32" t="s">
        <v>134</v>
      </c>
      <c r="B59" s="31" t="s">
        <v>29</v>
      </c>
      <c r="C59" s="32" t="s">
        <v>135</v>
      </c>
      <c r="D59" s="58">
        <v>14965.27</v>
      </c>
      <c r="E59" s="58">
        <v>21379.78</v>
      </c>
      <c r="F59" s="58">
        <v>20886.29</v>
      </c>
      <c r="G59" s="58">
        <v>23482.03</v>
      </c>
      <c r="H59" s="58">
        <v>16717.64</v>
      </c>
      <c r="I59" s="54">
        <v>21290.62</v>
      </c>
      <c r="J59" s="58">
        <v>19901.16</v>
      </c>
      <c r="K59" s="58">
        <v>17002.2</v>
      </c>
      <c r="L59" s="58">
        <v>19300</v>
      </c>
      <c r="M59" s="58">
        <v>19300</v>
      </c>
      <c r="N59" s="58">
        <v>19300</v>
      </c>
      <c r="O59" s="58">
        <v>19300</v>
      </c>
      <c r="P59" s="54">
        <f t="shared" si="42"/>
        <v>232824.99</v>
      </c>
    </row>
    <row r="60" spans="1:16">
      <c r="A60" s="50" t="s">
        <v>136</v>
      </c>
      <c r="B60" s="31"/>
      <c r="C60" s="50" t="s">
        <v>137</v>
      </c>
      <c r="D60" s="52">
        <f>SUM(D61:D63)</f>
        <v>31562.34</v>
      </c>
      <c r="E60" s="52">
        <f t="shared" ref="E60:P60" si="43">SUM(E61:E63)</f>
        <v>32600.370000000003</v>
      </c>
      <c r="F60" s="52">
        <f t="shared" si="43"/>
        <v>33283.46</v>
      </c>
      <c r="G60" s="52">
        <f t="shared" si="43"/>
        <v>32063.91</v>
      </c>
      <c r="H60" s="52">
        <f t="shared" si="43"/>
        <v>36669.58</v>
      </c>
      <c r="I60" s="52">
        <f t="shared" si="43"/>
        <v>39220.879999999997</v>
      </c>
      <c r="J60" s="52">
        <f t="shared" si="43"/>
        <v>151584.56</v>
      </c>
      <c r="K60" s="52">
        <f t="shared" si="43"/>
        <v>42647.14</v>
      </c>
      <c r="L60" s="52">
        <f t="shared" si="43"/>
        <v>49900</v>
      </c>
      <c r="M60" s="52">
        <f t="shared" si="43"/>
        <v>57500</v>
      </c>
      <c r="N60" s="52">
        <f t="shared" si="43"/>
        <v>48700</v>
      </c>
      <c r="O60" s="52">
        <f t="shared" si="43"/>
        <v>38300</v>
      </c>
      <c r="P60" s="52">
        <f t="shared" si="43"/>
        <v>594032.23999999987</v>
      </c>
    </row>
    <row r="61" spans="1:16">
      <c r="A61" s="32" t="s">
        <v>138</v>
      </c>
      <c r="B61" s="31" t="s">
        <v>139</v>
      </c>
      <c r="C61" s="32" t="s">
        <v>140</v>
      </c>
      <c r="D61" s="58">
        <v>31506.15</v>
      </c>
      <c r="E61" s="58">
        <v>30655.43</v>
      </c>
      <c r="F61" s="58">
        <v>31347.19</v>
      </c>
      <c r="G61" s="58">
        <v>28135.599999999999</v>
      </c>
      <c r="H61" s="58">
        <v>34545.660000000003</v>
      </c>
      <c r="I61" s="54">
        <v>34743.519999999997</v>
      </c>
      <c r="J61" s="58">
        <v>147169.93</v>
      </c>
      <c r="K61" s="58">
        <v>40996.11</v>
      </c>
      <c r="L61" s="58">
        <v>46600</v>
      </c>
      <c r="M61" s="58">
        <v>54200</v>
      </c>
      <c r="N61" s="58">
        <v>45400</v>
      </c>
      <c r="O61" s="58">
        <v>35000</v>
      </c>
      <c r="P61" s="54">
        <f>SUM(D61:O61)</f>
        <v>560299.59</v>
      </c>
    </row>
    <row r="62" spans="1:16">
      <c r="A62" s="32" t="s">
        <v>141</v>
      </c>
      <c r="B62" s="31" t="s">
        <v>29</v>
      </c>
      <c r="C62" s="32" t="s">
        <v>142</v>
      </c>
      <c r="D62" s="58">
        <v>56.19</v>
      </c>
      <c r="E62" s="58">
        <v>1771.9</v>
      </c>
      <c r="F62" s="58">
        <v>1936.27</v>
      </c>
      <c r="G62" s="58">
        <v>3928.31</v>
      </c>
      <c r="H62" s="58">
        <v>1677.95</v>
      </c>
      <c r="I62" s="54">
        <v>3937.29</v>
      </c>
      <c r="J62" s="58">
        <v>4414.63</v>
      </c>
      <c r="K62" s="58">
        <v>1651.03</v>
      </c>
      <c r="L62" s="58">
        <v>3300</v>
      </c>
      <c r="M62" s="58">
        <v>3300</v>
      </c>
      <c r="N62" s="58">
        <v>3300</v>
      </c>
      <c r="O62" s="58">
        <v>3300</v>
      </c>
      <c r="P62" s="54">
        <f>SUM(D62:O62)</f>
        <v>32573.57</v>
      </c>
    </row>
    <row r="63" spans="1:16">
      <c r="A63" s="32" t="s">
        <v>143</v>
      </c>
      <c r="B63" s="31" t="s">
        <v>144</v>
      </c>
      <c r="C63" s="33" t="s">
        <v>145</v>
      </c>
      <c r="D63" s="58">
        <v>0</v>
      </c>
      <c r="E63" s="58">
        <v>173.04</v>
      </c>
      <c r="F63" s="58">
        <v>0</v>
      </c>
      <c r="G63" s="58">
        <v>0</v>
      </c>
      <c r="H63" s="58">
        <v>445.97</v>
      </c>
      <c r="I63" s="54">
        <v>540.07000000000005</v>
      </c>
      <c r="J63" s="58">
        <v>0</v>
      </c>
      <c r="K63" s="58">
        <v>0</v>
      </c>
      <c r="L63" s="58"/>
      <c r="M63" s="58"/>
      <c r="N63" s="58"/>
      <c r="O63" s="58"/>
      <c r="P63" s="54">
        <f>SUM(D63:O63)</f>
        <v>1159.08</v>
      </c>
    </row>
    <row r="64" spans="1:16">
      <c r="A64" s="47" t="s">
        <v>146</v>
      </c>
      <c r="B64" s="31"/>
      <c r="C64" s="47" t="s">
        <v>147</v>
      </c>
      <c r="D64" s="49">
        <f t="shared" ref="D64:I64" si="44">SUM(D65:D68)</f>
        <v>3147023.1</v>
      </c>
      <c r="E64" s="49">
        <f t="shared" si="44"/>
        <v>438457.92</v>
      </c>
      <c r="F64" s="49">
        <f t="shared" si="44"/>
        <v>1238987.3700000001</v>
      </c>
      <c r="G64" s="49">
        <f t="shared" si="44"/>
        <v>318142.43999999994</v>
      </c>
      <c r="H64" s="49">
        <f t="shared" si="44"/>
        <v>288728.67000000004</v>
      </c>
      <c r="I64" s="49">
        <f t="shared" si="44"/>
        <v>264757.23</v>
      </c>
      <c r="J64" s="49">
        <f t="shared" ref="J64:P64" si="45">SUM(J65:J68)</f>
        <v>281447.70999999996</v>
      </c>
      <c r="K64" s="49">
        <f t="shared" si="45"/>
        <v>338935.42</v>
      </c>
      <c r="L64" s="49">
        <f t="shared" si="45"/>
        <v>279392.45</v>
      </c>
      <c r="M64" s="49">
        <f t="shared" si="45"/>
        <v>284592.45</v>
      </c>
      <c r="N64" s="49">
        <f t="shared" si="45"/>
        <v>287392.45</v>
      </c>
      <c r="O64" s="49">
        <f t="shared" si="45"/>
        <v>282000.85000000003</v>
      </c>
      <c r="P64" s="49">
        <f t="shared" si="45"/>
        <v>7449858.0599999996</v>
      </c>
    </row>
    <row r="65" spans="1:16">
      <c r="A65" s="32" t="s">
        <v>148</v>
      </c>
      <c r="B65" s="31" t="s">
        <v>29</v>
      </c>
      <c r="C65" s="32" t="s">
        <v>149</v>
      </c>
      <c r="D65" s="58">
        <v>18203.68</v>
      </c>
      <c r="E65" s="58">
        <v>22500.69</v>
      </c>
      <c r="F65" s="58">
        <v>20308.7</v>
      </c>
      <c r="G65" s="58">
        <v>23065.81</v>
      </c>
      <c r="H65" s="58">
        <v>22396.18</v>
      </c>
      <c r="I65" s="54">
        <v>23162.16</v>
      </c>
      <c r="J65" s="58">
        <v>25217.25</v>
      </c>
      <c r="K65" s="58">
        <v>26115.95</v>
      </c>
      <c r="L65" s="58">
        <v>25000</v>
      </c>
      <c r="M65" s="58">
        <v>25500</v>
      </c>
      <c r="N65" s="58">
        <v>25500</v>
      </c>
      <c r="O65" s="58">
        <v>25000</v>
      </c>
      <c r="P65" s="54">
        <f>SUM(D65:O65)</f>
        <v>281970.42000000004</v>
      </c>
    </row>
    <row r="66" spans="1:16">
      <c r="A66" s="32" t="s">
        <v>150</v>
      </c>
      <c r="B66" s="31" t="s">
        <v>29</v>
      </c>
      <c r="C66" s="32" t="s">
        <v>151</v>
      </c>
      <c r="D66" s="58">
        <v>47651.44</v>
      </c>
      <c r="E66" s="58">
        <v>35798.29</v>
      </c>
      <c r="F66" s="58">
        <v>43585.65</v>
      </c>
      <c r="G66" s="58">
        <v>38920.31</v>
      </c>
      <c r="H66" s="58">
        <v>38411.01</v>
      </c>
      <c r="I66" s="54">
        <v>36975.58</v>
      </c>
      <c r="J66" s="58">
        <v>40983.18</v>
      </c>
      <c r="K66" s="58">
        <v>79332.33</v>
      </c>
      <c r="L66" s="58">
        <v>38700</v>
      </c>
      <c r="M66" s="58">
        <v>38700</v>
      </c>
      <c r="N66" s="58">
        <v>38700</v>
      </c>
      <c r="O66" s="58">
        <v>38700</v>
      </c>
      <c r="P66" s="54">
        <f>SUM(D66:O66)</f>
        <v>516457.79000000004</v>
      </c>
    </row>
    <row r="67" spans="1:16">
      <c r="A67" s="32" t="s">
        <v>152</v>
      </c>
      <c r="B67" s="31" t="s">
        <v>29</v>
      </c>
      <c r="C67" s="32" t="s">
        <v>153</v>
      </c>
      <c r="D67" s="58">
        <v>3077528.03</v>
      </c>
      <c r="E67" s="58">
        <v>367818.17</v>
      </c>
      <c r="F67" s="58">
        <v>1165781.4099999999</v>
      </c>
      <c r="G67" s="58">
        <v>248097.08</v>
      </c>
      <c r="H67" s="58">
        <v>214620.59</v>
      </c>
      <c r="I67" s="54">
        <v>193595.14</v>
      </c>
      <c r="J67" s="58">
        <v>203618.15</v>
      </c>
      <c r="K67" s="58">
        <v>225474.27</v>
      </c>
      <c r="L67" s="58">
        <v>207500</v>
      </c>
      <c r="M67" s="58">
        <v>212200</v>
      </c>
      <c r="N67" s="58">
        <v>215000</v>
      </c>
      <c r="O67" s="58">
        <f>211600-1491.6</f>
        <v>210108.4</v>
      </c>
      <c r="P67" s="54">
        <f>SUM(D67:O67)</f>
        <v>6541341.2399999993</v>
      </c>
    </row>
    <row r="68" spans="1:16">
      <c r="A68" s="50" t="s">
        <v>154</v>
      </c>
      <c r="B68" s="31"/>
      <c r="C68" s="50" t="s">
        <v>155</v>
      </c>
      <c r="D68" s="52">
        <f t="shared" ref="D68:P68" si="46">SUM(D69:D71)</f>
        <v>3639.95</v>
      </c>
      <c r="E68" s="52">
        <f t="shared" si="46"/>
        <v>12340.77</v>
      </c>
      <c r="F68" s="52">
        <f t="shared" si="46"/>
        <v>9311.61</v>
      </c>
      <c r="G68" s="52">
        <f t="shared" si="46"/>
        <v>8059.24</v>
      </c>
      <c r="H68" s="52">
        <f t="shared" si="46"/>
        <v>13300.89</v>
      </c>
      <c r="I68" s="52">
        <f t="shared" si="46"/>
        <v>11024.35</v>
      </c>
      <c r="J68" s="52">
        <f t="shared" si="46"/>
        <v>11629.130000000001</v>
      </c>
      <c r="K68" s="52">
        <f t="shared" si="46"/>
        <v>8012.87</v>
      </c>
      <c r="L68" s="52">
        <f t="shared" si="46"/>
        <v>8192.4500000000007</v>
      </c>
      <c r="M68" s="52">
        <f t="shared" si="46"/>
        <v>8192.4500000000007</v>
      </c>
      <c r="N68" s="52">
        <f t="shared" si="46"/>
        <v>8192.4500000000007</v>
      </c>
      <c r="O68" s="52">
        <f t="shared" si="46"/>
        <v>8192.4500000000007</v>
      </c>
      <c r="P68" s="52">
        <f t="shared" si="46"/>
        <v>110088.60999999999</v>
      </c>
    </row>
    <row r="69" spans="1:16">
      <c r="A69" s="32" t="s">
        <v>156</v>
      </c>
      <c r="B69" s="31" t="s">
        <v>29</v>
      </c>
      <c r="C69" s="32" t="s">
        <v>157</v>
      </c>
      <c r="D69" s="58">
        <v>0</v>
      </c>
      <c r="E69" s="58">
        <v>0</v>
      </c>
      <c r="F69" s="58">
        <v>393.33</v>
      </c>
      <c r="G69" s="58">
        <v>112.38</v>
      </c>
      <c r="H69" s="58">
        <v>4857.66</v>
      </c>
      <c r="I69" s="54">
        <v>2112.12</v>
      </c>
      <c r="J69" s="58">
        <v>4932.8500000000004</v>
      </c>
      <c r="K69" s="58">
        <v>397.16</v>
      </c>
      <c r="L69" s="58">
        <v>500</v>
      </c>
      <c r="M69" s="58">
        <v>500</v>
      </c>
      <c r="N69" s="58">
        <v>500</v>
      </c>
      <c r="O69" s="58">
        <v>500</v>
      </c>
      <c r="P69" s="54">
        <f>SUM(D69:O69)</f>
        <v>14805.5</v>
      </c>
    </row>
    <row r="70" spans="1:16">
      <c r="A70" s="32" t="s">
        <v>158</v>
      </c>
      <c r="B70" s="31" t="s">
        <v>29</v>
      </c>
      <c r="C70" s="32" t="s">
        <v>159</v>
      </c>
      <c r="D70" s="58">
        <v>0</v>
      </c>
      <c r="E70" s="58">
        <v>4474.17</v>
      </c>
      <c r="F70" s="58">
        <v>4535.46</v>
      </c>
      <c r="G70" s="58">
        <v>4493.74</v>
      </c>
      <c r="H70" s="58">
        <v>4453.74</v>
      </c>
      <c r="I70" s="54">
        <v>4372.0200000000004</v>
      </c>
      <c r="J70" s="58">
        <v>4392.49</v>
      </c>
      <c r="K70" s="58">
        <v>4392.45</v>
      </c>
      <c r="L70" s="58">
        <f>K70</f>
        <v>4392.45</v>
      </c>
      <c r="M70" s="58">
        <f>L70</f>
        <v>4392.45</v>
      </c>
      <c r="N70" s="58">
        <f>M70</f>
        <v>4392.45</v>
      </c>
      <c r="O70" s="58">
        <f>N70</f>
        <v>4392.45</v>
      </c>
      <c r="P70" s="54">
        <f>SUM(D70:O70)</f>
        <v>48683.869999999995</v>
      </c>
    </row>
    <row r="71" spans="1:16">
      <c r="A71" s="32" t="s">
        <v>160</v>
      </c>
      <c r="B71" s="31" t="s">
        <v>29</v>
      </c>
      <c r="C71" s="32" t="s">
        <v>161</v>
      </c>
      <c r="D71" s="58">
        <v>3639.95</v>
      </c>
      <c r="E71" s="58">
        <v>7866.6</v>
      </c>
      <c r="F71" s="58">
        <v>4382.82</v>
      </c>
      <c r="G71" s="58">
        <v>3453.12</v>
      </c>
      <c r="H71" s="58">
        <v>3989.49</v>
      </c>
      <c r="I71" s="54">
        <v>4540.21</v>
      </c>
      <c r="J71" s="58">
        <v>2303.79</v>
      </c>
      <c r="K71" s="58">
        <v>3223.26</v>
      </c>
      <c r="L71" s="58">
        <v>3300</v>
      </c>
      <c r="M71" s="58">
        <v>3300</v>
      </c>
      <c r="N71" s="58">
        <v>3300</v>
      </c>
      <c r="O71" s="58">
        <v>3300</v>
      </c>
      <c r="P71" s="54">
        <f>SUM(D71:O71)</f>
        <v>46599.24</v>
      </c>
    </row>
    <row r="72" spans="1:16">
      <c r="A72" s="38" t="s">
        <v>162</v>
      </c>
      <c r="B72" s="39"/>
      <c r="C72" s="38" t="s">
        <v>163</v>
      </c>
      <c r="D72" s="40">
        <f t="shared" ref="D72:P72" si="47">SUM(D73+D101)</f>
        <v>3156050.92</v>
      </c>
      <c r="E72" s="40">
        <f t="shared" si="47"/>
        <v>2191807.48</v>
      </c>
      <c r="F72" s="40">
        <f t="shared" si="47"/>
        <v>2281964</v>
      </c>
      <c r="G72" s="40">
        <f t="shared" si="47"/>
        <v>2521423.1800000002</v>
      </c>
      <c r="H72" s="40">
        <f t="shared" si="47"/>
        <v>2476310.63</v>
      </c>
      <c r="I72" s="40">
        <f t="shared" si="47"/>
        <v>2098529.2999999998</v>
      </c>
      <c r="J72" s="40">
        <f t="shared" si="47"/>
        <v>2510897.29</v>
      </c>
      <c r="K72" s="40">
        <f t="shared" si="47"/>
        <v>2356958.63</v>
      </c>
      <c r="L72" s="40">
        <f t="shared" si="47"/>
        <v>2382387.13</v>
      </c>
      <c r="M72" s="40">
        <f t="shared" si="47"/>
        <v>2382387.13</v>
      </c>
      <c r="N72" s="40">
        <f t="shared" si="47"/>
        <v>2382387.13</v>
      </c>
      <c r="O72" s="40">
        <f t="shared" si="47"/>
        <v>4165176.34</v>
      </c>
      <c r="P72" s="40">
        <f t="shared" si="47"/>
        <v>30906279.159999996</v>
      </c>
    </row>
    <row r="73" spans="1:16">
      <c r="A73" s="42" t="s">
        <v>164</v>
      </c>
      <c r="B73" s="43"/>
      <c r="C73" s="42" t="s">
        <v>165</v>
      </c>
      <c r="D73" s="44">
        <f>SUM(D74+D85+D98)</f>
        <v>2579248.2799999998</v>
      </c>
      <c r="E73" s="44">
        <f t="shared" ref="E73:P73" si="48">SUM(E74+E85+E98)</f>
        <v>1748183.8199999998</v>
      </c>
      <c r="F73" s="44">
        <f t="shared" si="48"/>
        <v>1757108.57</v>
      </c>
      <c r="G73" s="44">
        <f t="shared" si="48"/>
        <v>2036414.34</v>
      </c>
      <c r="H73" s="44">
        <f t="shared" si="48"/>
        <v>2038436.35</v>
      </c>
      <c r="I73" s="44">
        <f t="shared" si="48"/>
        <v>1648288.2499999998</v>
      </c>
      <c r="J73" s="44">
        <f t="shared" si="48"/>
        <v>2133322.7800000003</v>
      </c>
      <c r="K73" s="44">
        <f t="shared" si="48"/>
        <v>1920865.87</v>
      </c>
      <c r="L73" s="44">
        <f t="shared" si="48"/>
        <v>1961387.13</v>
      </c>
      <c r="M73" s="44">
        <f t="shared" si="48"/>
        <v>1961387.13</v>
      </c>
      <c r="N73" s="44">
        <f t="shared" si="48"/>
        <v>1961387.13</v>
      </c>
      <c r="O73" s="44">
        <f t="shared" si="48"/>
        <v>3744176.34</v>
      </c>
      <c r="P73" s="44">
        <f t="shared" si="48"/>
        <v>25490205.989999998</v>
      </c>
    </row>
    <row r="74" spans="1:16">
      <c r="A74" s="45" t="s">
        <v>166</v>
      </c>
      <c r="B74" s="46"/>
      <c r="C74" s="45" t="s">
        <v>167</v>
      </c>
      <c r="D74" s="44">
        <f>D75</f>
        <v>643099.17999999993</v>
      </c>
      <c r="E74" s="44">
        <f t="shared" ref="E74:P74" si="49">E75</f>
        <v>633032.92000000004</v>
      </c>
      <c r="F74" s="44">
        <f t="shared" si="49"/>
        <v>631707.85000000009</v>
      </c>
      <c r="G74" s="44">
        <f t="shared" si="49"/>
        <v>634416.52999999991</v>
      </c>
      <c r="H74" s="44">
        <f t="shared" si="49"/>
        <v>620049.39</v>
      </c>
      <c r="I74" s="44">
        <f t="shared" si="49"/>
        <v>618122.55999999994</v>
      </c>
      <c r="J74" s="44">
        <f t="shared" si="49"/>
        <v>615957.15</v>
      </c>
      <c r="K74" s="44">
        <f t="shared" si="49"/>
        <v>624201.27</v>
      </c>
      <c r="L74" s="44">
        <f t="shared" si="49"/>
        <v>662055.1</v>
      </c>
      <c r="M74" s="44">
        <f t="shared" si="49"/>
        <v>662055.1</v>
      </c>
      <c r="N74" s="44">
        <f t="shared" si="49"/>
        <v>662055.1</v>
      </c>
      <c r="O74" s="44">
        <f t="shared" si="49"/>
        <v>1208947.8499999999</v>
      </c>
      <c r="P74" s="44">
        <f t="shared" si="49"/>
        <v>8215700</v>
      </c>
    </row>
    <row r="75" spans="1:16">
      <c r="A75" s="47" t="s">
        <v>168</v>
      </c>
      <c r="B75" s="48"/>
      <c r="C75" s="47" t="s">
        <v>169</v>
      </c>
      <c r="D75" s="49">
        <f>SUM(D76+D81+D83)</f>
        <v>643099.17999999993</v>
      </c>
      <c r="E75" s="49">
        <f t="shared" ref="E75:P75" si="50">SUM(E76+E81+E83)</f>
        <v>633032.92000000004</v>
      </c>
      <c r="F75" s="49">
        <f t="shared" si="50"/>
        <v>631707.85000000009</v>
      </c>
      <c r="G75" s="49">
        <f t="shared" si="50"/>
        <v>634416.52999999991</v>
      </c>
      <c r="H75" s="49">
        <f t="shared" si="50"/>
        <v>620049.39</v>
      </c>
      <c r="I75" s="49">
        <f t="shared" si="50"/>
        <v>618122.55999999994</v>
      </c>
      <c r="J75" s="49">
        <f t="shared" si="50"/>
        <v>615957.15</v>
      </c>
      <c r="K75" s="49">
        <f t="shared" si="50"/>
        <v>624201.27</v>
      </c>
      <c r="L75" s="49">
        <f t="shared" si="50"/>
        <v>662055.1</v>
      </c>
      <c r="M75" s="49">
        <f t="shared" si="50"/>
        <v>662055.1</v>
      </c>
      <c r="N75" s="49">
        <f t="shared" si="50"/>
        <v>662055.1</v>
      </c>
      <c r="O75" s="49">
        <f t="shared" si="50"/>
        <v>1208947.8499999999</v>
      </c>
      <c r="P75" s="49">
        <f t="shared" si="50"/>
        <v>8215700</v>
      </c>
    </row>
    <row r="76" spans="1:16" s="53" customFormat="1" ht="11.25">
      <c r="A76" s="50" t="s">
        <v>170</v>
      </c>
      <c r="B76" s="51"/>
      <c r="C76" s="50" t="s">
        <v>171</v>
      </c>
      <c r="D76" s="52">
        <f>SUM(D77:D80)</f>
        <v>398072.13</v>
      </c>
      <c r="E76" s="52">
        <f t="shared" ref="E76:P76" si="51">SUM(E77:E80)</f>
        <v>383438.62</v>
      </c>
      <c r="F76" s="52">
        <f t="shared" si="51"/>
        <v>383287.21</v>
      </c>
      <c r="G76" s="52">
        <f t="shared" si="51"/>
        <v>381225.42</v>
      </c>
      <c r="H76" s="52">
        <f t="shared" si="51"/>
        <v>369780.64999999997</v>
      </c>
      <c r="I76" s="52">
        <f t="shared" si="51"/>
        <v>366728.85</v>
      </c>
      <c r="J76" s="52">
        <f t="shared" si="51"/>
        <v>365570.37</v>
      </c>
      <c r="K76" s="52">
        <f t="shared" si="51"/>
        <v>375379.75</v>
      </c>
      <c r="L76" s="52">
        <f t="shared" si="51"/>
        <v>372055.1</v>
      </c>
      <c r="M76" s="52">
        <f t="shared" si="51"/>
        <v>372055.1</v>
      </c>
      <c r="N76" s="52">
        <f t="shared" si="51"/>
        <v>372055.1</v>
      </c>
      <c r="O76" s="52">
        <f t="shared" si="51"/>
        <v>796051.7</v>
      </c>
      <c r="P76" s="52">
        <f t="shared" si="51"/>
        <v>4935700</v>
      </c>
    </row>
    <row r="77" spans="1:16">
      <c r="A77" s="32" t="s">
        <v>172</v>
      </c>
      <c r="B77" s="31" t="s">
        <v>173</v>
      </c>
      <c r="C77" s="32" t="s">
        <v>174</v>
      </c>
      <c r="D77" s="58">
        <v>0</v>
      </c>
      <c r="E77" s="58">
        <v>5559.8</v>
      </c>
      <c r="F77" s="58">
        <v>2779.9</v>
      </c>
      <c r="G77" s="58">
        <v>2555.1</v>
      </c>
      <c r="H77" s="58">
        <v>2555.1</v>
      </c>
      <c r="I77" s="54">
        <v>2555.1</v>
      </c>
      <c r="J77" s="58">
        <v>0</v>
      </c>
      <c r="K77" s="58">
        <v>5110.2</v>
      </c>
      <c r="L77" s="58">
        <f>I77</f>
        <v>2555.1</v>
      </c>
      <c r="M77" s="58">
        <f t="shared" ref="M77:N79" si="52">L77</f>
        <v>2555.1</v>
      </c>
      <c r="N77" s="58">
        <f t="shared" si="52"/>
        <v>2555.1</v>
      </c>
      <c r="O77" s="58">
        <v>5619.5</v>
      </c>
      <c r="P77" s="54">
        <f>SUM(D77:O77)</f>
        <v>34400</v>
      </c>
    </row>
    <row r="78" spans="1:16">
      <c r="A78" s="32" t="s">
        <v>175</v>
      </c>
      <c r="B78" s="31" t="s">
        <v>173</v>
      </c>
      <c r="C78" s="32" t="s">
        <v>176</v>
      </c>
      <c r="D78" s="58">
        <v>392676.93</v>
      </c>
      <c r="E78" s="58">
        <v>373153.02</v>
      </c>
      <c r="F78" s="58">
        <v>373313.71</v>
      </c>
      <c r="G78" s="58">
        <v>370127.92</v>
      </c>
      <c r="H78" s="58">
        <v>359132.75</v>
      </c>
      <c r="I78" s="54">
        <v>355406.55</v>
      </c>
      <c r="J78" s="58">
        <v>356271.27</v>
      </c>
      <c r="K78" s="58">
        <v>360000</v>
      </c>
      <c r="L78" s="58">
        <f>K78</f>
        <v>360000</v>
      </c>
      <c r="M78" s="58">
        <f t="shared" si="52"/>
        <v>360000</v>
      </c>
      <c r="N78" s="58">
        <f t="shared" si="52"/>
        <v>360000</v>
      </c>
      <c r="O78" s="58">
        <v>779917.85</v>
      </c>
      <c r="P78" s="54">
        <f>SUM(D78:O78)</f>
        <v>4800000</v>
      </c>
    </row>
    <row r="79" spans="1:16">
      <c r="A79" s="32" t="s">
        <v>177</v>
      </c>
      <c r="B79" s="31" t="s">
        <v>173</v>
      </c>
      <c r="C79" s="32" t="s">
        <v>178</v>
      </c>
      <c r="D79" s="58">
        <v>0</v>
      </c>
      <c r="E79" s="58">
        <v>5</v>
      </c>
      <c r="F79" s="58">
        <v>2248</v>
      </c>
      <c r="G79" s="58">
        <v>1124</v>
      </c>
      <c r="H79" s="58">
        <v>1124</v>
      </c>
      <c r="I79" s="54">
        <v>1124</v>
      </c>
      <c r="J79" s="58">
        <v>1124</v>
      </c>
      <c r="K79" s="58">
        <v>1124</v>
      </c>
      <c r="L79" s="58">
        <v>1200</v>
      </c>
      <c r="M79" s="58">
        <f t="shared" si="52"/>
        <v>1200</v>
      </c>
      <c r="N79" s="58">
        <f t="shared" si="52"/>
        <v>1200</v>
      </c>
      <c r="O79" s="58">
        <v>1327</v>
      </c>
      <c r="P79" s="54">
        <f>SUM(D79:O79)</f>
        <v>12800</v>
      </c>
    </row>
    <row r="80" spans="1:16">
      <c r="A80" s="32" t="s">
        <v>179</v>
      </c>
      <c r="B80" s="31" t="s">
        <v>173</v>
      </c>
      <c r="C80" s="32" t="s">
        <v>180</v>
      </c>
      <c r="D80" s="58">
        <v>5395.2</v>
      </c>
      <c r="E80" s="58">
        <v>4720.8</v>
      </c>
      <c r="F80" s="58">
        <v>4945.6000000000004</v>
      </c>
      <c r="G80" s="58">
        <v>7418.4</v>
      </c>
      <c r="H80" s="58">
        <v>6968.8</v>
      </c>
      <c r="I80" s="54">
        <v>7643.2</v>
      </c>
      <c r="J80" s="58">
        <v>8175.1</v>
      </c>
      <c r="K80" s="58">
        <v>9145.5499999999993</v>
      </c>
      <c r="L80" s="58">
        <v>8300</v>
      </c>
      <c r="M80" s="58">
        <v>8300</v>
      </c>
      <c r="N80" s="58">
        <v>8300</v>
      </c>
      <c r="O80" s="58">
        <v>9187.35</v>
      </c>
      <c r="P80" s="54">
        <f>SUM(D80:O80)</f>
        <v>88500</v>
      </c>
    </row>
    <row r="81" spans="1:16">
      <c r="A81" s="50" t="s">
        <v>181</v>
      </c>
      <c r="B81" s="31"/>
      <c r="C81" s="50" t="s">
        <v>182</v>
      </c>
      <c r="D81" s="52">
        <f>D82</f>
        <v>208220.05</v>
      </c>
      <c r="E81" s="52">
        <f t="shared" ref="E81:P81" si="53">E82</f>
        <v>213165.65</v>
      </c>
      <c r="F81" s="52">
        <f t="shared" si="53"/>
        <v>212266.45</v>
      </c>
      <c r="G81" s="52">
        <f t="shared" si="53"/>
        <v>215863.26</v>
      </c>
      <c r="H81" s="52">
        <f t="shared" si="53"/>
        <v>213165.69</v>
      </c>
      <c r="I81" s="52">
        <f t="shared" si="53"/>
        <v>214515.46</v>
      </c>
      <c r="J81" s="52">
        <f t="shared" si="53"/>
        <v>213508.53</v>
      </c>
      <c r="K81" s="52">
        <f t="shared" si="53"/>
        <v>211718.47</v>
      </c>
      <c r="L81" s="52">
        <f t="shared" si="53"/>
        <v>250000</v>
      </c>
      <c r="M81" s="52">
        <f t="shared" si="53"/>
        <v>250000</v>
      </c>
      <c r="N81" s="52">
        <f t="shared" si="53"/>
        <v>250000</v>
      </c>
      <c r="O81" s="52">
        <f t="shared" si="53"/>
        <v>347576.44</v>
      </c>
      <c r="P81" s="52">
        <f t="shared" si="53"/>
        <v>2799999.9999999995</v>
      </c>
    </row>
    <row r="82" spans="1:16">
      <c r="A82" s="32" t="s">
        <v>183</v>
      </c>
      <c r="B82" s="31" t="s">
        <v>173</v>
      </c>
      <c r="C82" s="32" t="s">
        <v>184</v>
      </c>
      <c r="D82" s="58">
        <v>208220.05</v>
      </c>
      <c r="E82" s="58">
        <v>213165.65</v>
      </c>
      <c r="F82" s="58">
        <v>212266.45</v>
      </c>
      <c r="G82" s="58">
        <v>215863.26</v>
      </c>
      <c r="H82" s="58">
        <v>213165.69</v>
      </c>
      <c r="I82" s="54">
        <v>214515.46</v>
      </c>
      <c r="J82" s="58">
        <v>213508.53</v>
      </c>
      <c r="K82" s="58">
        <v>211718.47</v>
      </c>
      <c r="L82" s="58">
        <v>250000</v>
      </c>
      <c r="M82" s="58">
        <v>250000</v>
      </c>
      <c r="N82" s="58">
        <v>250000</v>
      </c>
      <c r="O82" s="58">
        <v>347576.44</v>
      </c>
      <c r="P82" s="54">
        <f>SUM(D82:O82)</f>
        <v>2799999.9999999995</v>
      </c>
    </row>
    <row r="83" spans="1:16">
      <c r="A83" s="50" t="s">
        <v>185</v>
      </c>
      <c r="B83" s="31"/>
      <c r="C83" s="50" t="s">
        <v>186</v>
      </c>
      <c r="D83" s="52">
        <f>D84</f>
        <v>36807</v>
      </c>
      <c r="E83" s="52">
        <f t="shared" ref="E83:P83" si="54">E84</f>
        <v>36428.65</v>
      </c>
      <c r="F83" s="52">
        <f t="shared" si="54"/>
        <v>36154.19</v>
      </c>
      <c r="G83" s="52">
        <f t="shared" si="54"/>
        <v>37327.85</v>
      </c>
      <c r="H83" s="52">
        <f t="shared" si="54"/>
        <v>37103.050000000003</v>
      </c>
      <c r="I83" s="52">
        <f t="shared" si="54"/>
        <v>36878.25</v>
      </c>
      <c r="J83" s="52">
        <f t="shared" si="54"/>
        <v>36878.25</v>
      </c>
      <c r="K83" s="52">
        <f t="shared" si="54"/>
        <v>37103.050000000003</v>
      </c>
      <c r="L83" s="52">
        <f t="shared" si="54"/>
        <v>40000</v>
      </c>
      <c r="M83" s="52">
        <f t="shared" si="54"/>
        <v>40000</v>
      </c>
      <c r="N83" s="52">
        <f t="shared" si="54"/>
        <v>40000</v>
      </c>
      <c r="O83" s="52">
        <f t="shared" si="54"/>
        <v>65319.71</v>
      </c>
      <c r="P83" s="52">
        <f t="shared" si="54"/>
        <v>480000</v>
      </c>
    </row>
    <row r="84" spans="1:16">
      <c r="A84" s="32" t="s">
        <v>187</v>
      </c>
      <c r="B84" s="31" t="s">
        <v>173</v>
      </c>
      <c r="C84" s="32" t="s">
        <v>188</v>
      </c>
      <c r="D84" s="58">
        <v>36807</v>
      </c>
      <c r="E84" s="58">
        <v>36428.65</v>
      </c>
      <c r="F84" s="58">
        <v>36154.19</v>
      </c>
      <c r="G84" s="58">
        <v>37327.85</v>
      </c>
      <c r="H84" s="58">
        <v>37103.050000000003</v>
      </c>
      <c r="I84" s="54">
        <v>36878.25</v>
      </c>
      <c r="J84" s="58">
        <v>36878.25</v>
      </c>
      <c r="K84" s="58">
        <v>37103.050000000003</v>
      </c>
      <c r="L84" s="58">
        <v>40000</v>
      </c>
      <c r="M84" s="58">
        <v>40000</v>
      </c>
      <c r="N84" s="58">
        <v>40000</v>
      </c>
      <c r="O84" s="58">
        <v>65319.71</v>
      </c>
      <c r="P84" s="54">
        <f>SUM(D84:O84)</f>
        <v>480000</v>
      </c>
    </row>
    <row r="85" spans="1:16">
      <c r="A85" s="47" t="s">
        <v>189</v>
      </c>
      <c r="B85" s="31"/>
      <c r="C85" s="47" t="s">
        <v>190</v>
      </c>
      <c r="D85" s="49">
        <f>SUM(D86+D88+D94+D96)</f>
        <v>1870302.2</v>
      </c>
      <c r="E85" s="49">
        <f t="shared" ref="E85:P85" si="55">SUM(E86+E88+E94+E96)</f>
        <v>1109073.6099999999</v>
      </c>
      <c r="F85" s="49">
        <f t="shared" si="55"/>
        <v>1097934.79</v>
      </c>
      <c r="G85" s="49">
        <f t="shared" si="55"/>
        <v>1112507.8600000001</v>
      </c>
      <c r="H85" s="49">
        <f t="shared" si="55"/>
        <v>1401000</v>
      </c>
      <c r="I85" s="49">
        <f t="shared" si="55"/>
        <v>998981.54999999993</v>
      </c>
      <c r="J85" s="49">
        <f t="shared" si="55"/>
        <v>1295020.8100000003</v>
      </c>
      <c r="K85" s="49">
        <f t="shared" si="55"/>
        <v>1294954.6000000001</v>
      </c>
      <c r="L85" s="49">
        <f t="shared" si="55"/>
        <v>1299332.03</v>
      </c>
      <c r="M85" s="49">
        <f t="shared" si="55"/>
        <v>1299332.03</v>
      </c>
      <c r="N85" s="49">
        <f t="shared" si="55"/>
        <v>1299332.03</v>
      </c>
      <c r="O85" s="49">
        <f t="shared" si="55"/>
        <v>2535228.4899999998</v>
      </c>
      <c r="P85" s="49">
        <f t="shared" si="55"/>
        <v>16613000</v>
      </c>
    </row>
    <row r="86" spans="1:16">
      <c r="A86" s="50" t="s">
        <v>191</v>
      </c>
      <c r="B86" s="31"/>
      <c r="C86" s="50" t="s">
        <v>192</v>
      </c>
      <c r="D86" s="52">
        <f>D87</f>
        <v>251.68</v>
      </c>
      <c r="E86" s="52">
        <f t="shared" ref="E86:P86" si="56">E87</f>
        <v>0</v>
      </c>
      <c r="F86" s="52">
        <f t="shared" si="56"/>
        <v>0</v>
      </c>
      <c r="G86" s="52">
        <f t="shared" si="56"/>
        <v>260.64</v>
      </c>
      <c r="H86" s="52">
        <f t="shared" si="56"/>
        <v>260.64</v>
      </c>
      <c r="I86" s="52">
        <f t="shared" si="56"/>
        <v>4325.45</v>
      </c>
      <c r="J86" s="52">
        <f t="shared" si="56"/>
        <v>552.46</v>
      </c>
      <c r="K86" s="52">
        <f t="shared" si="56"/>
        <v>3021</v>
      </c>
      <c r="L86" s="52">
        <f t="shared" si="56"/>
        <v>1332.03</v>
      </c>
      <c r="M86" s="52">
        <f t="shared" si="56"/>
        <v>1332.03</v>
      </c>
      <c r="N86" s="52">
        <f t="shared" si="56"/>
        <v>1332.03</v>
      </c>
      <c r="O86" s="52">
        <f t="shared" si="56"/>
        <v>1332.04</v>
      </c>
      <c r="P86" s="52">
        <f t="shared" si="56"/>
        <v>14000</v>
      </c>
    </row>
    <row r="87" spans="1:16">
      <c r="A87" s="32" t="s">
        <v>193</v>
      </c>
      <c r="B87" s="31" t="s">
        <v>173</v>
      </c>
      <c r="C87" s="32" t="s">
        <v>194</v>
      </c>
      <c r="D87" s="58">
        <v>251.68</v>
      </c>
      <c r="E87" s="58">
        <v>0</v>
      </c>
      <c r="F87" s="58">
        <v>0</v>
      </c>
      <c r="G87" s="58">
        <v>260.64</v>
      </c>
      <c r="H87" s="58">
        <v>260.64</v>
      </c>
      <c r="I87" s="54">
        <v>4325.45</v>
      </c>
      <c r="J87" s="58">
        <v>552.46</v>
      </c>
      <c r="K87" s="58">
        <v>3021</v>
      </c>
      <c r="L87" s="58">
        <v>1332.03</v>
      </c>
      <c r="M87" s="58">
        <f>L87</f>
        <v>1332.03</v>
      </c>
      <c r="N87" s="58">
        <f>M87</f>
        <v>1332.03</v>
      </c>
      <c r="O87" s="58">
        <v>1332.04</v>
      </c>
      <c r="P87" s="54">
        <f>SUM(D87:O87)</f>
        <v>14000</v>
      </c>
    </row>
    <row r="88" spans="1:16">
      <c r="A88" s="50" t="s">
        <v>195</v>
      </c>
      <c r="B88" s="31"/>
      <c r="C88" s="50" t="s">
        <v>196</v>
      </c>
      <c r="D88" s="52">
        <f>SUM(D89:D93)</f>
        <v>1787527.6400000001</v>
      </c>
      <c r="E88" s="52">
        <f t="shared" ref="E88:P88" si="57">SUM(E89:E93)</f>
        <v>1031262.09</v>
      </c>
      <c r="F88" s="52">
        <f t="shared" si="57"/>
        <v>1017172.32</v>
      </c>
      <c r="G88" s="52">
        <f t="shared" si="57"/>
        <v>1031348.8300000001</v>
      </c>
      <c r="H88" s="52">
        <f t="shared" si="57"/>
        <v>1279921.26</v>
      </c>
      <c r="I88" s="52">
        <f t="shared" si="57"/>
        <v>900334.6399999999</v>
      </c>
      <c r="J88" s="52">
        <f t="shared" si="57"/>
        <v>1199519.3500000003</v>
      </c>
      <c r="K88" s="52">
        <f t="shared" si="57"/>
        <v>1196104.68</v>
      </c>
      <c r="L88" s="52">
        <f t="shared" si="57"/>
        <v>1201000</v>
      </c>
      <c r="M88" s="52">
        <f t="shared" si="57"/>
        <v>1201000</v>
      </c>
      <c r="N88" s="52">
        <f t="shared" si="57"/>
        <v>1201000</v>
      </c>
      <c r="O88" s="52">
        <f t="shared" si="57"/>
        <v>2328509.19</v>
      </c>
      <c r="P88" s="52">
        <f t="shared" si="57"/>
        <v>15374700</v>
      </c>
    </row>
    <row r="89" spans="1:16">
      <c r="A89" s="32" t="s">
        <v>197</v>
      </c>
      <c r="B89" s="31" t="s">
        <v>173</v>
      </c>
      <c r="C89" s="32" t="s">
        <v>198</v>
      </c>
      <c r="D89" s="58">
        <v>0</v>
      </c>
      <c r="E89" s="58">
        <v>39961.89</v>
      </c>
      <c r="F89" s="58">
        <v>15552.69</v>
      </c>
      <c r="G89" s="58">
        <v>15174.31</v>
      </c>
      <c r="H89" s="58">
        <v>17904.259999999998</v>
      </c>
      <c r="I89" s="54">
        <v>20488.52</v>
      </c>
      <c r="J89" s="58">
        <v>0</v>
      </c>
      <c r="K89" s="58">
        <v>32267.33</v>
      </c>
      <c r="L89" s="58">
        <v>20000</v>
      </c>
      <c r="M89" s="58">
        <v>20000</v>
      </c>
      <c r="N89" s="58">
        <v>20000</v>
      </c>
      <c r="O89" s="58">
        <v>28651</v>
      </c>
      <c r="P89" s="54">
        <f>SUM(D89:O89)</f>
        <v>230000</v>
      </c>
    </row>
    <row r="90" spans="1:16">
      <c r="A90" s="32" t="s">
        <v>199</v>
      </c>
      <c r="B90" s="31" t="s">
        <v>173</v>
      </c>
      <c r="C90" s="32" t="s">
        <v>200</v>
      </c>
      <c r="D90" s="58">
        <v>1767798.47</v>
      </c>
      <c r="E90" s="58">
        <v>974849.59</v>
      </c>
      <c r="F90" s="58">
        <v>981974.1</v>
      </c>
      <c r="G90" s="58">
        <v>989926.48</v>
      </c>
      <c r="H90" s="58">
        <v>1230999.5900000001</v>
      </c>
      <c r="I90" s="54">
        <v>843632</v>
      </c>
      <c r="J90" s="58">
        <v>1168813.81</v>
      </c>
      <c r="K90" s="58">
        <v>1131763.94</v>
      </c>
      <c r="L90" s="58">
        <v>1150000</v>
      </c>
      <c r="M90" s="58">
        <f t="shared" ref="M90:N93" si="58">L90</f>
        <v>1150000</v>
      </c>
      <c r="N90" s="58">
        <f t="shared" si="58"/>
        <v>1150000</v>
      </c>
      <c r="O90" s="58">
        <v>2260242.02</v>
      </c>
      <c r="P90" s="54">
        <f>SUM(D90:O90)</f>
        <v>14800000</v>
      </c>
    </row>
    <row r="91" spans="1:16">
      <c r="A91" s="32" t="s">
        <v>201</v>
      </c>
      <c r="B91" s="31" t="s">
        <v>173</v>
      </c>
      <c r="C91" s="32" t="s">
        <v>202</v>
      </c>
      <c r="D91" s="58">
        <v>0</v>
      </c>
      <c r="E91" s="58">
        <v>3067.67</v>
      </c>
      <c r="F91" s="58">
        <v>3067.67</v>
      </c>
      <c r="G91" s="58">
        <v>3066.63</v>
      </c>
      <c r="H91" s="58">
        <v>5156.22</v>
      </c>
      <c r="I91" s="54">
        <v>6902.83</v>
      </c>
      <c r="J91" s="58">
        <v>5732.11</v>
      </c>
      <c r="K91" s="58">
        <v>5859.8</v>
      </c>
      <c r="L91" s="58">
        <v>5000</v>
      </c>
      <c r="M91" s="58">
        <f t="shared" si="58"/>
        <v>5000</v>
      </c>
      <c r="N91" s="58">
        <f t="shared" si="58"/>
        <v>5000</v>
      </c>
      <c r="O91" s="58">
        <v>5547.07</v>
      </c>
      <c r="P91" s="54">
        <f>SUM(D91:O91)</f>
        <v>53400.000000000007</v>
      </c>
    </row>
    <row r="92" spans="1:16">
      <c r="A92" s="32" t="s">
        <v>203</v>
      </c>
      <c r="B92" s="31" t="s">
        <v>173</v>
      </c>
      <c r="C92" s="32" t="s">
        <v>204</v>
      </c>
      <c r="D92" s="58">
        <v>19575.36</v>
      </c>
      <c r="E92" s="58">
        <v>13382.94</v>
      </c>
      <c r="F92" s="58">
        <v>16577.86</v>
      </c>
      <c r="G92" s="58">
        <v>23022.13</v>
      </c>
      <c r="H92" s="58">
        <v>25701.91</v>
      </c>
      <c r="I92" s="54">
        <v>26425.22</v>
      </c>
      <c r="J92" s="58">
        <v>24635.82</v>
      </c>
      <c r="K92" s="58">
        <v>24367.45</v>
      </c>
      <c r="L92" s="58">
        <v>25000</v>
      </c>
      <c r="M92" s="58">
        <f t="shared" si="58"/>
        <v>25000</v>
      </c>
      <c r="N92" s="58">
        <f t="shared" si="58"/>
        <v>25000</v>
      </c>
      <c r="O92" s="58">
        <v>33611.31</v>
      </c>
      <c r="P92" s="54">
        <f>SUM(D92:O92)</f>
        <v>282300</v>
      </c>
    </row>
    <row r="93" spans="1:16">
      <c r="A93" s="32" t="s">
        <v>205</v>
      </c>
      <c r="B93" s="31" t="s">
        <v>173</v>
      </c>
      <c r="C93" s="32" t="s">
        <v>206</v>
      </c>
      <c r="D93" s="58">
        <v>153.81</v>
      </c>
      <c r="E93" s="58">
        <v>0</v>
      </c>
      <c r="F93" s="58">
        <v>0</v>
      </c>
      <c r="G93" s="58">
        <v>159.28</v>
      </c>
      <c r="H93" s="58">
        <v>159.28</v>
      </c>
      <c r="I93" s="54">
        <v>2886.07</v>
      </c>
      <c r="J93" s="58">
        <v>337.61</v>
      </c>
      <c r="K93" s="58">
        <v>1846.16</v>
      </c>
      <c r="L93" s="58">
        <v>1000</v>
      </c>
      <c r="M93" s="58">
        <f t="shared" si="58"/>
        <v>1000</v>
      </c>
      <c r="N93" s="58">
        <f t="shared" si="58"/>
        <v>1000</v>
      </c>
      <c r="O93" s="58">
        <v>457.79</v>
      </c>
      <c r="P93" s="54">
        <f>SUM(D93:O93)</f>
        <v>9000</v>
      </c>
    </row>
    <row r="94" spans="1:16">
      <c r="A94" s="50" t="s">
        <v>207</v>
      </c>
      <c r="B94" s="31"/>
      <c r="C94" s="50" t="s">
        <v>208</v>
      </c>
      <c r="D94" s="52">
        <f>D95</f>
        <v>80795.12</v>
      </c>
      <c r="E94" s="52">
        <f t="shared" ref="E94:P94" si="59">E95</f>
        <v>76083.759999999995</v>
      </c>
      <c r="F94" s="52">
        <f t="shared" si="59"/>
        <v>79312.19</v>
      </c>
      <c r="G94" s="52">
        <f t="shared" si="59"/>
        <v>79170.63</v>
      </c>
      <c r="H94" s="52">
        <f t="shared" si="59"/>
        <v>118420.33</v>
      </c>
      <c r="I94" s="52">
        <f t="shared" si="59"/>
        <v>92396.92</v>
      </c>
      <c r="J94" s="52">
        <f t="shared" si="59"/>
        <v>93024.46</v>
      </c>
      <c r="K94" s="52">
        <f t="shared" si="59"/>
        <v>93784.35</v>
      </c>
      <c r="L94" s="52">
        <f t="shared" si="59"/>
        <v>95000</v>
      </c>
      <c r="M94" s="52">
        <f t="shared" si="59"/>
        <v>95000</v>
      </c>
      <c r="N94" s="52">
        <f t="shared" si="59"/>
        <v>95000</v>
      </c>
      <c r="O94" s="52">
        <f t="shared" si="59"/>
        <v>202012.24</v>
      </c>
      <c r="P94" s="52">
        <f t="shared" si="59"/>
        <v>1200000</v>
      </c>
    </row>
    <row r="95" spans="1:16">
      <c r="A95" s="32" t="s">
        <v>209</v>
      </c>
      <c r="B95" s="31" t="s">
        <v>173</v>
      </c>
      <c r="C95" s="32" t="s">
        <v>210</v>
      </c>
      <c r="D95" s="58">
        <v>80795.12</v>
      </c>
      <c r="E95" s="58">
        <v>76083.759999999995</v>
      </c>
      <c r="F95" s="58">
        <v>79312.19</v>
      </c>
      <c r="G95" s="58">
        <v>79170.63</v>
      </c>
      <c r="H95" s="58">
        <v>118420.33</v>
      </c>
      <c r="I95" s="54">
        <v>92396.92</v>
      </c>
      <c r="J95" s="58">
        <v>93024.46</v>
      </c>
      <c r="K95" s="58">
        <v>93784.35</v>
      </c>
      <c r="L95" s="58">
        <v>95000</v>
      </c>
      <c r="M95" s="58">
        <f>L95</f>
        <v>95000</v>
      </c>
      <c r="N95" s="58">
        <f>M95</f>
        <v>95000</v>
      </c>
      <c r="O95" s="58">
        <v>202012.24</v>
      </c>
      <c r="P95" s="54">
        <f>SUM(D95:O95)</f>
        <v>1200000</v>
      </c>
    </row>
    <row r="96" spans="1:16">
      <c r="A96" s="50" t="s">
        <v>211</v>
      </c>
      <c r="B96" s="31"/>
      <c r="C96" s="50" t="s">
        <v>212</v>
      </c>
      <c r="D96" s="52">
        <f>D97</f>
        <v>1727.76</v>
      </c>
      <c r="E96" s="52">
        <f t="shared" ref="E96:P96" si="60">E97</f>
        <v>1727.76</v>
      </c>
      <c r="F96" s="52">
        <f t="shared" si="60"/>
        <v>1450.28</v>
      </c>
      <c r="G96" s="52">
        <f t="shared" si="60"/>
        <v>1727.76</v>
      </c>
      <c r="H96" s="52">
        <f t="shared" si="60"/>
        <v>2397.77</v>
      </c>
      <c r="I96" s="52">
        <f t="shared" si="60"/>
        <v>1924.54</v>
      </c>
      <c r="J96" s="52">
        <f t="shared" si="60"/>
        <v>1924.54</v>
      </c>
      <c r="K96" s="52">
        <f t="shared" si="60"/>
        <v>2044.57</v>
      </c>
      <c r="L96" s="52">
        <f t="shared" si="60"/>
        <v>2000</v>
      </c>
      <c r="M96" s="52">
        <f t="shared" si="60"/>
        <v>2000</v>
      </c>
      <c r="N96" s="52">
        <f t="shared" si="60"/>
        <v>2000</v>
      </c>
      <c r="O96" s="52">
        <f t="shared" si="60"/>
        <v>3375.02</v>
      </c>
      <c r="P96" s="52">
        <f t="shared" si="60"/>
        <v>24300</v>
      </c>
    </row>
    <row r="97" spans="1:16">
      <c r="A97" s="32" t="s">
        <v>213</v>
      </c>
      <c r="B97" s="31" t="s">
        <v>173</v>
      </c>
      <c r="C97" s="32" t="s">
        <v>214</v>
      </c>
      <c r="D97" s="58">
        <v>1727.76</v>
      </c>
      <c r="E97" s="58">
        <v>1727.76</v>
      </c>
      <c r="F97" s="58">
        <v>1450.28</v>
      </c>
      <c r="G97" s="58">
        <v>1727.76</v>
      </c>
      <c r="H97" s="58">
        <v>2397.77</v>
      </c>
      <c r="I97" s="54">
        <v>1924.54</v>
      </c>
      <c r="J97" s="58">
        <v>1924.54</v>
      </c>
      <c r="K97" s="58">
        <v>2044.57</v>
      </c>
      <c r="L97" s="58">
        <v>2000</v>
      </c>
      <c r="M97" s="58">
        <f>L97</f>
        <v>2000</v>
      </c>
      <c r="N97" s="58">
        <f>M97</f>
        <v>2000</v>
      </c>
      <c r="O97" s="58">
        <v>3375.02</v>
      </c>
      <c r="P97" s="54">
        <f>SUM(D97:O97)</f>
        <v>24300</v>
      </c>
    </row>
    <row r="98" spans="1:16">
      <c r="A98" s="47" t="s">
        <v>215</v>
      </c>
      <c r="B98" s="31"/>
      <c r="C98" s="47" t="s">
        <v>216</v>
      </c>
      <c r="D98" s="49">
        <f t="shared" ref="D98:P98" si="61">SUM(D99:D100)</f>
        <v>65846.899999999994</v>
      </c>
      <c r="E98" s="49">
        <f t="shared" si="61"/>
        <v>6077.29</v>
      </c>
      <c r="F98" s="49">
        <f t="shared" si="61"/>
        <v>27465.93</v>
      </c>
      <c r="G98" s="49">
        <f t="shared" si="61"/>
        <v>289489.95</v>
      </c>
      <c r="H98" s="49">
        <f t="shared" si="61"/>
        <v>17386.96</v>
      </c>
      <c r="I98" s="49">
        <f t="shared" si="61"/>
        <v>31184.14</v>
      </c>
      <c r="J98" s="49">
        <f t="shared" si="61"/>
        <v>222344.82</v>
      </c>
      <c r="K98" s="49">
        <f t="shared" si="61"/>
        <v>1710</v>
      </c>
      <c r="L98" s="49">
        <f t="shared" si="61"/>
        <v>0</v>
      </c>
      <c r="M98" s="49">
        <f t="shared" si="61"/>
        <v>0</v>
      </c>
      <c r="N98" s="49">
        <f t="shared" si="61"/>
        <v>0</v>
      </c>
      <c r="O98" s="49">
        <f t="shared" si="61"/>
        <v>0</v>
      </c>
      <c r="P98" s="49">
        <f t="shared" si="61"/>
        <v>661505.99</v>
      </c>
    </row>
    <row r="99" spans="1:16">
      <c r="A99" s="32" t="s">
        <v>217</v>
      </c>
      <c r="B99" s="31" t="s">
        <v>218</v>
      </c>
      <c r="C99" s="32" t="s">
        <v>219</v>
      </c>
      <c r="D99" s="58">
        <v>63846.9</v>
      </c>
      <c r="E99" s="58">
        <v>6077.29</v>
      </c>
      <c r="F99" s="58">
        <v>20125.93</v>
      </c>
      <c r="G99" s="58">
        <v>289489.95</v>
      </c>
      <c r="H99" s="58">
        <v>17386.96</v>
      </c>
      <c r="I99" s="54">
        <v>21534.14</v>
      </c>
      <c r="J99" s="58">
        <v>222344.82</v>
      </c>
      <c r="K99" s="58">
        <v>1710</v>
      </c>
      <c r="L99" s="58"/>
      <c r="M99" s="58"/>
      <c r="N99" s="58"/>
      <c r="O99" s="58"/>
      <c r="P99" s="54">
        <f>SUM(D99:O99)</f>
        <v>642515.99</v>
      </c>
    </row>
    <row r="100" spans="1:16">
      <c r="A100" s="32" t="s">
        <v>220</v>
      </c>
      <c r="B100" s="31" t="s">
        <v>221</v>
      </c>
      <c r="C100" s="32" t="s">
        <v>222</v>
      </c>
      <c r="D100" s="58">
        <v>2000</v>
      </c>
      <c r="E100" s="58">
        <v>0</v>
      </c>
      <c r="F100" s="58">
        <v>7340</v>
      </c>
      <c r="G100" s="58">
        <v>0</v>
      </c>
      <c r="H100" s="58">
        <v>0</v>
      </c>
      <c r="I100" s="54">
        <v>9650</v>
      </c>
      <c r="J100" s="58">
        <v>0</v>
      </c>
      <c r="K100" s="58"/>
      <c r="L100" s="58"/>
      <c r="M100" s="58"/>
      <c r="N100" s="58"/>
      <c r="O100" s="58"/>
      <c r="P100" s="54">
        <f>SUM(D100:O100)</f>
        <v>18990</v>
      </c>
    </row>
    <row r="101" spans="1:16">
      <c r="A101" s="45" t="s">
        <v>223</v>
      </c>
      <c r="B101" s="31" t="s">
        <v>224</v>
      </c>
      <c r="C101" s="45" t="s">
        <v>225</v>
      </c>
      <c r="D101" s="44">
        <v>576802.64</v>
      </c>
      <c r="E101" s="44">
        <v>443623.66</v>
      </c>
      <c r="F101" s="44">
        <v>524855.43000000005</v>
      </c>
      <c r="G101" s="44">
        <v>485008.84</v>
      </c>
      <c r="H101" s="44">
        <v>437874.28</v>
      </c>
      <c r="I101" s="44">
        <v>450241.05</v>
      </c>
      <c r="J101" s="44">
        <v>377574.51</v>
      </c>
      <c r="K101" s="44">
        <v>436092.76</v>
      </c>
      <c r="L101" s="44">
        <v>421000</v>
      </c>
      <c r="M101" s="44">
        <v>421000</v>
      </c>
      <c r="N101" s="44">
        <v>421000</v>
      </c>
      <c r="O101" s="44">
        <v>421000</v>
      </c>
      <c r="P101" s="44">
        <f>SUM(D101:O101)</f>
        <v>5416073.1699999999</v>
      </c>
    </row>
    <row r="102" spans="1:16">
      <c r="A102" s="42" t="s">
        <v>226</v>
      </c>
      <c r="B102" s="31"/>
      <c r="C102" s="42" t="s">
        <v>227</v>
      </c>
      <c r="D102" s="44">
        <f t="shared" ref="D102:P102" si="62">SUM(D103+D108+D280)</f>
        <v>1791778.5899999999</v>
      </c>
      <c r="E102" s="44">
        <f t="shared" si="62"/>
        <v>3316260.41</v>
      </c>
      <c r="F102" s="44">
        <f t="shared" si="62"/>
        <v>2373144.3600000003</v>
      </c>
      <c r="G102" s="44">
        <f t="shared" si="62"/>
        <v>2585009.23</v>
      </c>
      <c r="H102" s="44">
        <f t="shared" si="62"/>
        <v>3470381.4299999997</v>
      </c>
      <c r="I102" s="44">
        <f t="shared" si="62"/>
        <v>3731042.6500000004</v>
      </c>
      <c r="J102" s="44">
        <f t="shared" si="62"/>
        <v>4028681.0300000007</v>
      </c>
      <c r="K102" s="44">
        <f t="shared" si="62"/>
        <v>5588562.6200000001</v>
      </c>
      <c r="L102" s="44">
        <f t="shared" si="62"/>
        <v>4406188.3299999991</v>
      </c>
      <c r="M102" s="44">
        <f t="shared" si="62"/>
        <v>4642264.1733333338</v>
      </c>
      <c r="N102" s="44">
        <f t="shared" si="62"/>
        <v>4861318.0827777758</v>
      </c>
      <c r="O102" s="44">
        <f t="shared" si="62"/>
        <v>4641204.289814814</v>
      </c>
      <c r="P102" s="44">
        <f t="shared" si="62"/>
        <v>45435835.195925921</v>
      </c>
    </row>
    <row r="103" spans="1:16">
      <c r="A103" s="45" t="s">
        <v>228</v>
      </c>
      <c r="B103" s="31"/>
      <c r="C103" s="45" t="s">
        <v>229</v>
      </c>
      <c r="D103" s="44">
        <f t="shared" ref="D103:P103" si="63">SUM(D104+D106)</f>
        <v>332.04</v>
      </c>
      <c r="E103" s="44">
        <f>SUM(E104+E106)</f>
        <v>0</v>
      </c>
      <c r="F103" s="44">
        <f>SUM(F104+F106)</f>
        <v>332.04</v>
      </c>
      <c r="G103" s="44">
        <f>SUM(G104+G106)</f>
        <v>166.02</v>
      </c>
      <c r="H103" s="44">
        <f>SUM(H104+H106)</f>
        <v>0</v>
      </c>
      <c r="I103" s="44">
        <f t="shared" si="63"/>
        <v>181.96</v>
      </c>
      <c r="J103" s="44">
        <f t="shared" si="63"/>
        <v>367.06</v>
      </c>
      <c r="K103" s="44">
        <f t="shared" si="63"/>
        <v>0</v>
      </c>
      <c r="L103" s="44">
        <f t="shared" si="63"/>
        <v>183</v>
      </c>
      <c r="M103" s="44">
        <f t="shared" si="63"/>
        <v>183</v>
      </c>
      <c r="N103" s="44">
        <f t="shared" si="63"/>
        <v>183</v>
      </c>
      <c r="O103" s="44">
        <f t="shared" si="63"/>
        <v>183</v>
      </c>
      <c r="P103" s="44">
        <f t="shared" si="63"/>
        <v>2111.12</v>
      </c>
    </row>
    <row r="104" spans="1:16">
      <c r="A104" s="47" t="s">
        <v>230</v>
      </c>
      <c r="B104" s="31"/>
      <c r="C104" s="47" t="s">
        <v>231</v>
      </c>
      <c r="D104" s="49">
        <f t="shared" ref="D104:P104" si="64">SUM(D105:D105)</f>
        <v>332.04</v>
      </c>
      <c r="E104" s="49">
        <f t="shared" si="64"/>
        <v>0</v>
      </c>
      <c r="F104" s="49">
        <f t="shared" si="64"/>
        <v>332.04</v>
      </c>
      <c r="G104" s="49">
        <f t="shared" si="64"/>
        <v>166.02</v>
      </c>
      <c r="H104" s="49">
        <f t="shared" si="64"/>
        <v>0</v>
      </c>
      <c r="I104" s="49">
        <f t="shared" si="64"/>
        <v>181.96</v>
      </c>
      <c r="J104" s="49">
        <f t="shared" si="64"/>
        <v>367.06</v>
      </c>
      <c r="K104" s="49">
        <f t="shared" si="64"/>
        <v>0</v>
      </c>
      <c r="L104" s="49">
        <f t="shared" si="64"/>
        <v>183</v>
      </c>
      <c r="M104" s="49">
        <f t="shared" si="64"/>
        <v>183</v>
      </c>
      <c r="N104" s="49">
        <f t="shared" si="64"/>
        <v>183</v>
      </c>
      <c r="O104" s="49">
        <f t="shared" si="64"/>
        <v>183</v>
      </c>
      <c r="P104" s="49">
        <f t="shared" si="64"/>
        <v>2111.12</v>
      </c>
    </row>
    <row r="105" spans="1:16">
      <c r="A105" s="32" t="s">
        <v>232</v>
      </c>
      <c r="B105" s="31" t="s">
        <v>29</v>
      </c>
      <c r="C105" s="32" t="s">
        <v>233</v>
      </c>
      <c r="D105" s="58">
        <v>332.04</v>
      </c>
      <c r="E105" s="58">
        <v>0</v>
      </c>
      <c r="F105" s="58">
        <v>332.04</v>
      </c>
      <c r="G105" s="58">
        <v>166.02</v>
      </c>
      <c r="H105" s="58">
        <v>0</v>
      </c>
      <c r="I105" s="54">
        <v>181.96</v>
      </c>
      <c r="J105" s="58">
        <v>367.06</v>
      </c>
      <c r="K105" s="58">
        <v>0</v>
      </c>
      <c r="L105" s="58">
        <v>183</v>
      </c>
      <c r="M105" s="58">
        <v>183</v>
      </c>
      <c r="N105" s="58">
        <v>183</v>
      </c>
      <c r="O105" s="58">
        <v>183</v>
      </c>
      <c r="P105" s="54">
        <f>SUM(D105:O105)</f>
        <v>2111.12</v>
      </c>
    </row>
    <row r="106" spans="1:16">
      <c r="A106" s="47" t="s">
        <v>234</v>
      </c>
      <c r="B106" s="31"/>
      <c r="C106" s="47" t="s">
        <v>235</v>
      </c>
      <c r="D106" s="49">
        <f t="shared" ref="D106:P106" si="65">D107</f>
        <v>0</v>
      </c>
      <c r="E106" s="49">
        <f t="shared" si="65"/>
        <v>0</v>
      </c>
      <c r="F106" s="49">
        <f t="shared" si="65"/>
        <v>0</v>
      </c>
      <c r="G106" s="49">
        <f t="shared" si="65"/>
        <v>0</v>
      </c>
      <c r="H106" s="49">
        <f t="shared" si="65"/>
        <v>0</v>
      </c>
      <c r="I106" s="49">
        <f t="shared" si="65"/>
        <v>0</v>
      </c>
      <c r="J106" s="49">
        <f t="shared" si="65"/>
        <v>0</v>
      </c>
      <c r="K106" s="49">
        <f t="shared" si="65"/>
        <v>0</v>
      </c>
      <c r="L106" s="49">
        <f t="shared" si="65"/>
        <v>0</v>
      </c>
      <c r="M106" s="49">
        <f t="shared" si="65"/>
        <v>0</v>
      </c>
      <c r="N106" s="49">
        <f t="shared" si="65"/>
        <v>0</v>
      </c>
      <c r="O106" s="49">
        <f t="shared" si="65"/>
        <v>0</v>
      </c>
      <c r="P106" s="49">
        <f t="shared" si="65"/>
        <v>0</v>
      </c>
    </row>
    <row r="107" spans="1:16">
      <c r="A107" s="32" t="s">
        <v>236</v>
      </c>
      <c r="B107" s="31" t="s">
        <v>29</v>
      </c>
      <c r="C107" s="32" t="s">
        <v>237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4">
        <f>SUM(D107,E107,F107,G107,H107)</f>
        <v>0</v>
      </c>
      <c r="J107" s="58">
        <v>0</v>
      </c>
      <c r="K107" s="58">
        <v>0</v>
      </c>
      <c r="L107" s="58"/>
      <c r="M107" s="58"/>
      <c r="N107" s="58"/>
      <c r="O107" s="58"/>
      <c r="P107" s="54">
        <f>SUM(D107:O107)</f>
        <v>0</v>
      </c>
    </row>
    <row r="108" spans="1:16">
      <c r="A108" s="45" t="s">
        <v>238</v>
      </c>
      <c r="B108" s="31"/>
      <c r="C108" s="45" t="s">
        <v>239</v>
      </c>
      <c r="D108" s="44">
        <f t="shared" ref="D108:P108" si="66">SUM(D111+D109+D272)</f>
        <v>1791446.5499999998</v>
      </c>
      <c r="E108" s="44">
        <f t="shared" si="66"/>
        <v>3295651.6500000004</v>
      </c>
      <c r="F108" s="44">
        <f t="shared" si="66"/>
        <v>2334161.16</v>
      </c>
      <c r="G108" s="44">
        <f t="shared" si="66"/>
        <v>2565555.84</v>
      </c>
      <c r="H108" s="44">
        <f t="shared" si="66"/>
        <v>3451714.8099999996</v>
      </c>
      <c r="I108" s="44">
        <f t="shared" si="66"/>
        <v>3711725.3000000003</v>
      </c>
      <c r="J108" s="44">
        <f t="shared" si="66"/>
        <v>4028313.9700000007</v>
      </c>
      <c r="K108" s="44">
        <f t="shared" si="66"/>
        <v>5550211.4699999997</v>
      </c>
      <c r="L108" s="44">
        <f t="shared" si="66"/>
        <v>4386843.1499999994</v>
      </c>
      <c r="M108" s="44">
        <f t="shared" si="66"/>
        <v>4622910.0633333335</v>
      </c>
      <c r="N108" s="44">
        <f t="shared" si="66"/>
        <v>4841968.4377777763</v>
      </c>
      <c r="O108" s="44">
        <f t="shared" si="66"/>
        <v>4621854.6448148144</v>
      </c>
      <c r="P108" s="44">
        <f t="shared" si="66"/>
        <v>45202357.045925923</v>
      </c>
    </row>
    <row r="109" spans="1:16">
      <c r="A109" s="47" t="s">
        <v>240</v>
      </c>
      <c r="B109" s="31" t="s">
        <v>29</v>
      </c>
      <c r="C109" s="47" t="s">
        <v>241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/>
      <c r="M109" s="49"/>
      <c r="N109" s="49"/>
      <c r="O109" s="49"/>
      <c r="P109" s="54">
        <f>SUM(D109:O109)</f>
        <v>0</v>
      </c>
    </row>
    <row r="110" spans="1:16">
      <c r="A110" s="47" t="s">
        <v>242</v>
      </c>
      <c r="B110" s="31" t="s">
        <v>29</v>
      </c>
      <c r="C110" s="47" t="s">
        <v>243</v>
      </c>
      <c r="D110" s="49">
        <v>0</v>
      </c>
      <c r="E110" s="49">
        <v>0</v>
      </c>
      <c r="F110" s="49">
        <v>0</v>
      </c>
      <c r="G110" s="49"/>
      <c r="H110" s="49">
        <v>0</v>
      </c>
      <c r="I110" s="49">
        <v>0</v>
      </c>
      <c r="J110" s="49">
        <v>0</v>
      </c>
      <c r="K110" s="49">
        <v>0</v>
      </c>
      <c r="L110" s="49"/>
      <c r="M110" s="49"/>
      <c r="N110" s="49"/>
      <c r="O110" s="49"/>
      <c r="P110" s="54">
        <f>SUM(D110:O110)</f>
        <v>0</v>
      </c>
    </row>
    <row r="111" spans="1:16">
      <c r="A111" s="47" t="s">
        <v>244</v>
      </c>
      <c r="B111" s="31"/>
      <c r="C111" s="47" t="s">
        <v>245</v>
      </c>
      <c r="D111" s="49">
        <f t="shared" ref="D111:P111" si="67">SUM(D112+D268)</f>
        <v>564090.13</v>
      </c>
      <c r="E111" s="49">
        <f t="shared" si="67"/>
        <v>720328.77</v>
      </c>
      <c r="F111" s="49">
        <f t="shared" si="67"/>
        <v>672460.46</v>
      </c>
      <c r="G111" s="49">
        <f t="shared" si="67"/>
        <v>731920.40999999992</v>
      </c>
      <c r="H111" s="49">
        <f t="shared" si="67"/>
        <v>764228.35</v>
      </c>
      <c r="I111" s="49">
        <f t="shared" si="67"/>
        <v>724556.06</v>
      </c>
      <c r="J111" s="49">
        <f t="shared" si="67"/>
        <v>795178.65000000014</v>
      </c>
      <c r="K111" s="49">
        <f t="shared" si="67"/>
        <v>742965.99</v>
      </c>
      <c r="L111" s="49">
        <f t="shared" si="67"/>
        <v>710372.09333333338</v>
      </c>
      <c r="M111" s="49">
        <f t="shared" si="67"/>
        <v>718086.41444444447</v>
      </c>
      <c r="N111" s="49">
        <f t="shared" si="67"/>
        <v>713455.09925925918</v>
      </c>
      <c r="O111" s="49">
        <f t="shared" si="67"/>
        <v>713662.152345679</v>
      </c>
      <c r="P111" s="49">
        <f t="shared" si="67"/>
        <v>8571304.5793827157</v>
      </c>
    </row>
    <row r="112" spans="1:16" ht="13.5" customHeight="1">
      <c r="A112" s="50" t="s">
        <v>246</v>
      </c>
      <c r="B112" s="31"/>
      <c r="C112" s="50" t="s">
        <v>247</v>
      </c>
      <c r="D112" s="52">
        <f t="shared" ref="D112:P112" si="68">SUM(D113+D114+D162+D163+D164+D165+D192+D210)</f>
        <v>290006.84000000003</v>
      </c>
      <c r="E112" s="52">
        <f t="shared" si="68"/>
        <v>394687.64</v>
      </c>
      <c r="F112" s="52">
        <f t="shared" si="68"/>
        <v>355598.65</v>
      </c>
      <c r="G112" s="52">
        <f t="shared" si="68"/>
        <v>369631.87</v>
      </c>
      <c r="H112" s="52">
        <f t="shared" si="68"/>
        <v>393981.98</v>
      </c>
      <c r="I112" s="52">
        <f t="shared" si="68"/>
        <v>355530.89</v>
      </c>
      <c r="J112" s="52">
        <f t="shared" si="68"/>
        <v>395660.84000000008</v>
      </c>
      <c r="K112" s="52">
        <f t="shared" si="68"/>
        <v>361405.72000000003</v>
      </c>
      <c r="L112" s="52">
        <f t="shared" si="68"/>
        <v>327004.34333333332</v>
      </c>
      <c r="M112" s="52">
        <f t="shared" si="68"/>
        <v>329937.80444444448</v>
      </c>
      <c r="N112" s="52">
        <f t="shared" si="68"/>
        <v>329096.22259259259</v>
      </c>
      <c r="O112" s="52">
        <f t="shared" si="68"/>
        <v>328370.40679012344</v>
      </c>
      <c r="P112" s="52">
        <f t="shared" si="68"/>
        <v>4230913.2071604934</v>
      </c>
    </row>
    <row r="113" spans="1:16">
      <c r="A113" s="50" t="s">
        <v>248</v>
      </c>
      <c r="B113" s="31" t="s">
        <v>249</v>
      </c>
      <c r="C113" s="50" t="s">
        <v>250</v>
      </c>
      <c r="D113" s="52">
        <v>23191.54</v>
      </c>
      <c r="E113" s="52">
        <v>29522.83</v>
      </c>
      <c r="F113" s="52">
        <v>34674.870000000003</v>
      </c>
      <c r="G113" s="52">
        <v>36768.51</v>
      </c>
      <c r="H113" s="52">
        <v>31521.68</v>
      </c>
      <c r="I113" s="52">
        <v>27992.16</v>
      </c>
      <c r="J113" s="52">
        <v>27343.09</v>
      </c>
      <c r="K113" s="52">
        <v>20542.18</v>
      </c>
      <c r="L113" s="52"/>
      <c r="M113" s="52"/>
      <c r="N113" s="52"/>
      <c r="O113" s="52"/>
      <c r="P113" s="52">
        <f>SUM(D113:O113)</f>
        <v>231556.86</v>
      </c>
    </row>
    <row r="114" spans="1:16">
      <c r="A114" s="50" t="s">
        <v>251</v>
      </c>
      <c r="B114" s="31"/>
      <c r="C114" s="50" t="s">
        <v>252</v>
      </c>
      <c r="D114" s="52">
        <f t="shared" ref="D114:P114" si="69">SUM(D115:D161)</f>
        <v>62847.159999999996</v>
      </c>
      <c r="E114" s="52">
        <f t="shared" si="69"/>
        <v>123393.78</v>
      </c>
      <c r="F114" s="52">
        <f t="shared" si="69"/>
        <v>107745.15000000001</v>
      </c>
      <c r="G114" s="52">
        <f t="shared" si="69"/>
        <v>88502.35000000002</v>
      </c>
      <c r="H114" s="52">
        <f t="shared" si="69"/>
        <v>104341.45</v>
      </c>
      <c r="I114" s="52">
        <f t="shared" si="69"/>
        <v>102417.93999999999</v>
      </c>
      <c r="J114" s="52">
        <f t="shared" si="69"/>
        <v>126590.18999999999</v>
      </c>
      <c r="K114" s="52">
        <f t="shared" si="69"/>
        <v>120528.23000000001</v>
      </c>
      <c r="L114" s="52">
        <f t="shared" si="69"/>
        <v>112224</v>
      </c>
      <c r="M114" s="52">
        <f t="shared" si="69"/>
        <v>112224</v>
      </c>
      <c r="N114" s="52">
        <f t="shared" si="69"/>
        <v>112224</v>
      </c>
      <c r="O114" s="52">
        <f t="shared" si="69"/>
        <v>112224</v>
      </c>
      <c r="P114" s="52">
        <f t="shared" si="69"/>
        <v>1285262.2500000002</v>
      </c>
    </row>
    <row r="115" spans="1:16">
      <c r="A115" s="32" t="s">
        <v>253</v>
      </c>
      <c r="B115" s="31" t="s">
        <v>254</v>
      </c>
      <c r="C115" s="32" t="s">
        <v>255</v>
      </c>
      <c r="D115" s="58">
        <v>130.52000000000001</v>
      </c>
      <c r="E115" s="58">
        <v>380.02</v>
      </c>
      <c r="F115" s="58">
        <v>273.31</v>
      </c>
      <c r="G115" s="58">
        <v>321.77999999999997</v>
      </c>
      <c r="H115" s="58">
        <v>345.44</v>
      </c>
      <c r="I115" s="54">
        <v>315.89</v>
      </c>
      <c r="J115" s="58">
        <v>346.89</v>
      </c>
      <c r="K115" s="58">
        <v>309.42</v>
      </c>
      <c r="L115" s="58">
        <v>324</v>
      </c>
      <c r="M115" s="58">
        <f>L115</f>
        <v>324</v>
      </c>
      <c r="N115" s="58">
        <f>M115</f>
        <v>324</v>
      </c>
      <c r="O115" s="58">
        <f>N115</f>
        <v>324</v>
      </c>
      <c r="P115" s="54">
        <f>SUM(D115:O115)</f>
        <v>3719.27</v>
      </c>
    </row>
    <row r="116" spans="1:16">
      <c r="A116" s="32" t="s">
        <v>256</v>
      </c>
      <c r="B116" s="31" t="s">
        <v>257</v>
      </c>
      <c r="C116" s="32" t="s">
        <v>258</v>
      </c>
      <c r="D116" s="58">
        <v>4400.67</v>
      </c>
      <c r="E116" s="58">
        <v>4384.92</v>
      </c>
      <c r="F116" s="58">
        <v>1388.24</v>
      </c>
      <c r="G116" s="58">
        <v>650.53</v>
      </c>
      <c r="H116" s="58">
        <v>1015.88</v>
      </c>
      <c r="I116" s="54">
        <v>1602.52</v>
      </c>
      <c r="J116" s="58">
        <v>3251.28</v>
      </c>
      <c r="K116" s="58">
        <v>2506.27</v>
      </c>
      <c r="L116" s="58">
        <v>2400</v>
      </c>
      <c r="M116" s="58">
        <f t="shared" ref="M116:O163" si="70">L116</f>
        <v>2400</v>
      </c>
      <c r="N116" s="58">
        <f t="shared" si="70"/>
        <v>2400</v>
      </c>
      <c r="O116" s="58">
        <f t="shared" si="70"/>
        <v>2400</v>
      </c>
      <c r="P116" s="54">
        <f t="shared" ref="P116:P164" si="71">SUM(D116:O116)</f>
        <v>28800.31</v>
      </c>
    </row>
    <row r="117" spans="1:16">
      <c r="A117" s="32" t="s">
        <v>259</v>
      </c>
      <c r="B117" s="31" t="s">
        <v>260</v>
      </c>
      <c r="C117" s="32" t="s">
        <v>261</v>
      </c>
      <c r="D117" s="58">
        <v>661.87</v>
      </c>
      <c r="E117" s="58">
        <v>8671.4500000000007</v>
      </c>
      <c r="F117" s="58">
        <v>5042.01</v>
      </c>
      <c r="G117" s="58">
        <v>3010.21</v>
      </c>
      <c r="H117" s="58">
        <v>744.85</v>
      </c>
      <c r="I117" s="54">
        <v>4464.6400000000003</v>
      </c>
      <c r="J117" s="58">
        <v>8409.24</v>
      </c>
      <c r="K117" s="58">
        <v>8633.49</v>
      </c>
      <c r="L117" s="58">
        <v>7100</v>
      </c>
      <c r="M117" s="58">
        <f t="shared" si="70"/>
        <v>7100</v>
      </c>
      <c r="N117" s="58">
        <f t="shared" si="70"/>
        <v>7100</v>
      </c>
      <c r="O117" s="58">
        <f t="shared" si="70"/>
        <v>7100</v>
      </c>
      <c r="P117" s="54">
        <f t="shared" si="71"/>
        <v>68037.759999999995</v>
      </c>
    </row>
    <row r="118" spans="1:16">
      <c r="A118" s="32" t="s">
        <v>262</v>
      </c>
      <c r="B118" s="31" t="s">
        <v>123</v>
      </c>
      <c r="C118" s="32" t="s">
        <v>263</v>
      </c>
      <c r="D118" s="58">
        <v>89.07</v>
      </c>
      <c r="E118" s="58">
        <v>368.69</v>
      </c>
      <c r="F118" s="58">
        <v>150.87</v>
      </c>
      <c r="G118" s="58">
        <v>609.28</v>
      </c>
      <c r="H118" s="58">
        <v>11686.19</v>
      </c>
      <c r="I118" s="54">
        <v>6069.26</v>
      </c>
      <c r="J118" s="58">
        <v>6159.37</v>
      </c>
      <c r="K118" s="58">
        <v>4217.99</v>
      </c>
      <c r="L118" s="58">
        <v>4100</v>
      </c>
      <c r="M118" s="58">
        <f t="shared" si="70"/>
        <v>4100</v>
      </c>
      <c r="N118" s="58">
        <f t="shared" si="70"/>
        <v>4100</v>
      </c>
      <c r="O118" s="58">
        <f t="shared" si="70"/>
        <v>4100</v>
      </c>
      <c r="P118" s="54">
        <f t="shared" si="71"/>
        <v>45750.720000000001</v>
      </c>
    </row>
    <row r="119" spans="1:16">
      <c r="A119" s="32" t="s">
        <v>264</v>
      </c>
      <c r="B119" s="31" t="s">
        <v>265</v>
      </c>
      <c r="C119" s="32" t="s">
        <v>266</v>
      </c>
      <c r="D119" s="58">
        <v>341.57</v>
      </c>
      <c r="E119" s="58">
        <v>1784.44</v>
      </c>
      <c r="F119" s="58">
        <v>41.41</v>
      </c>
      <c r="G119" s="58">
        <v>561.71</v>
      </c>
      <c r="H119" s="58">
        <v>346.06</v>
      </c>
      <c r="I119" s="54">
        <v>892.85</v>
      </c>
      <c r="J119" s="58">
        <v>1433.11</v>
      </c>
      <c r="K119" s="58">
        <v>1392.08</v>
      </c>
      <c r="L119" s="58">
        <v>1200</v>
      </c>
      <c r="M119" s="58">
        <f t="shared" si="70"/>
        <v>1200</v>
      </c>
      <c r="N119" s="58">
        <f t="shared" si="70"/>
        <v>1200</v>
      </c>
      <c r="O119" s="58">
        <f t="shared" si="70"/>
        <v>1200</v>
      </c>
      <c r="P119" s="54">
        <f t="shared" si="71"/>
        <v>11593.23</v>
      </c>
    </row>
    <row r="120" spans="1:16">
      <c r="A120" s="32" t="s">
        <v>267</v>
      </c>
      <c r="B120" s="31" t="s">
        <v>268</v>
      </c>
      <c r="C120" s="32" t="s">
        <v>269</v>
      </c>
      <c r="D120" s="58">
        <v>818.2</v>
      </c>
      <c r="E120" s="58">
        <v>1043.3699999999999</v>
      </c>
      <c r="F120" s="58">
        <v>1280.3599999999999</v>
      </c>
      <c r="G120" s="58">
        <v>1345.37</v>
      </c>
      <c r="H120" s="58">
        <v>1076.28</v>
      </c>
      <c r="I120" s="54">
        <v>1657.66</v>
      </c>
      <c r="J120" s="58">
        <v>1622.02</v>
      </c>
      <c r="K120" s="58">
        <v>2551.4499999999998</v>
      </c>
      <c r="L120" s="58">
        <v>1900</v>
      </c>
      <c r="M120" s="58">
        <f t="shared" si="70"/>
        <v>1900</v>
      </c>
      <c r="N120" s="58">
        <f t="shared" si="70"/>
        <v>1900</v>
      </c>
      <c r="O120" s="58">
        <f t="shared" si="70"/>
        <v>1900</v>
      </c>
      <c r="P120" s="54">
        <f t="shared" si="71"/>
        <v>18994.71</v>
      </c>
    </row>
    <row r="121" spans="1:16">
      <c r="A121" s="32" t="s">
        <v>270</v>
      </c>
      <c r="B121" s="31" t="s">
        <v>271</v>
      </c>
      <c r="C121" s="32" t="s">
        <v>272</v>
      </c>
      <c r="D121" s="58">
        <v>4101.78</v>
      </c>
      <c r="E121" s="58">
        <v>6630.87</v>
      </c>
      <c r="F121" s="58">
        <v>5886.35</v>
      </c>
      <c r="G121" s="58">
        <v>6535.08</v>
      </c>
      <c r="H121" s="58">
        <v>6872.62</v>
      </c>
      <c r="I121" s="54">
        <v>6365.76</v>
      </c>
      <c r="J121" s="58">
        <v>7305.26</v>
      </c>
      <c r="K121" s="58">
        <v>6521.51</v>
      </c>
      <c r="L121" s="58">
        <v>6700</v>
      </c>
      <c r="M121" s="58">
        <f t="shared" si="70"/>
        <v>6700</v>
      </c>
      <c r="N121" s="58">
        <f t="shared" si="70"/>
        <v>6700</v>
      </c>
      <c r="O121" s="58">
        <f t="shared" si="70"/>
        <v>6700</v>
      </c>
      <c r="P121" s="54">
        <f t="shared" si="71"/>
        <v>77019.23000000001</v>
      </c>
    </row>
    <row r="122" spans="1:16">
      <c r="A122" s="32" t="s">
        <v>273</v>
      </c>
      <c r="B122" s="31" t="s">
        <v>274</v>
      </c>
      <c r="C122" s="32" t="s">
        <v>275</v>
      </c>
      <c r="D122" s="58">
        <v>2234.71</v>
      </c>
      <c r="E122" s="58">
        <v>6638.89</v>
      </c>
      <c r="F122" s="58">
        <v>4578.6899999999996</v>
      </c>
      <c r="G122" s="58">
        <v>5109.13</v>
      </c>
      <c r="H122" s="58">
        <v>5454.69</v>
      </c>
      <c r="I122" s="54">
        <v>4943.16</v>
      </c>
      <c r="J122" s="58">
        <v>4935.9799999999996</v>
      </c>
      <c r="K122" s="58">
        <v>4795.6099999999997</v>
      </c>
      <c r="L122" s="58">
        <v>4800</v>
      </c>
      <c r="M122" s="58">
        <f t="shared" si="70"/>
        <v>4800</v>
      </c>
      <c r="N122" s="58">
        <f t="shared" si="70"/>
        <v>4800</v>
      </c>
      <c r="O122" s="58">
        <f t="shared" si="70"/>
        <v>4800</v>
      </c>
      <c r="P122" s="54">
        <f t="shared" si="71"/>
        <v>57890.86</v>
      </c>
    </row>
    <row r="123" spans="1:16">
      <c r="A123" s="32" t="s">
        <v>276</v>
      </c>
      <c r="B123" s="31" t="s">
        <v>277</v>
      </c>
      <c r="C123" s="32" t="s">
        <v>278</v>
      </c>
      <c r="D123" s="58">
        <v>740.89</v>
      </c>
      <c r="E123" s="58">
        <v>2632.82</v>
      </c>
      <c r="F123" s="58">
        <v>3136.25</v>
      </c>
      <c r="G123" s="58">
        <v>4104.16</v>
      </c>
      <c r="H123" s="58">
        <v>4501.9399999999996</v>
      </c>
      <c r="I123" s="54">
        <v>3353.69</v>
      </c>
      <c r="J123" s="58">
        <v>3935.38</v>
      </c>
      <c r="K123" s="58">
        <v>3552.5</v>
      </c>
      <c r="L123" s="58">
        <v>3600</v>
      </c>
      <c r="M123" s="58">
        <f t="shared" si="70"/>
        <v>3600</v>
      </c>
      <c r="N123" s="58">
        <f t="shared" si="70"/>
        <v>3600</v>
      </c>
      <c r="O123" s="58">
        <f t="shared" si="70"/>
        <v>3600</v>
      </c>
      <c r="P123" s="54">
        <f t="shared" si="71"/>
        <v>40357.629999999997</v>
      </c>
    </row>
    <row r="124" spans="1:16">
      <c r="A124" s="32" t="s">
        <v>279</v>
      </c>
      <c r="B124" s="31" t="s">
        <v>280</v>
      </c>
      <c r="C124" s="32" t="s">
        <v>281</v>
      </c>
      <c r="D124" s="58">
        <v>321.77</v>
      </c>
      <c r="E124" s="58">
        <v>2151.94</v>
      </c>
      <c r="F124" s="58">
        <v>1788.91</v>
      </c>
      <c r="G124" s="58">
        <v>2078.2199999999998</v>
      </c>
      <c r="H124" s="58">
        <v>75.14</v>
      </c>
      <c r="I124" s="54">
        <v>247.9</v>
      </c>
      <c r="J124" s="58">
        <v>1136.1199999999999</v>
      </c>
      <c r="K124" s="58">
        <v>1437.72</v>
      </c>
      <c r="L124" s="58">
        <v>940</v>
      </c>
      <c r="M124" s="58">
        <f t="shared" si="70"/>
        <v>940</v>
      </c>
      <c r="N124" s="58">
        <f t="shared" si="70"/>
        <v>940</v>
      </c>
      <c r="O124" s="58">
        <f t="shared" si="70"/>
        <v>940</v>
      </c>
      <c r="P124" s="54">
        <f t="shared" si="71"/>
        <v>12997.72</v>
      </c>
    </row>
    <row r="125" spans="1:16">
      <c r="A125" s="32" t="s">
        <v>282</v>
      </c>
      <c r="B125" s="31" t="s">
        <v>283</v>
      </c>
      <c r="C125" s="32" t="s">
        <v>284</v>
      </c>
      <c r="D125" s="58">
        <v>183.19</v>
      </c>
      <c r="E125" s="58">
        <v>356.74</v>
      </c>
      <c r="F125" s="58">
        <v>346.3</v>
      </c>
      <c r="G125" s="58">
        <v>270.02999999999997</v>
      </c>
      <c r="H125" s="58">
        <v>83.97</v>
      </c>
      <c r="I125" s="54">
        <v>3.09</v>
      </c>
      <c r="J125" s="58">
        <v>385.65</v>
      </c>
      <c r="K125" s="58">
        <v>998.73</v>
      </c>
      <c r="L125" s="58">
        <v>400</v>
      </c>
      <c r="M125" s="58">
        <f t="shared" si="70"/>
        <v>400</v>
      </c>
      <c r="N125" s="58">
        <f t="shared" si="70"/>
        <v>400</v>
      </c>
      <c r="O125" s="58">
        <f t="shared" si="70"/>
        <v>400</v>
      </c>
      <c r="P125" s="54">
        <f t="shared" si="71"/>
        <v>4227.7</v>
      </c>
    </row>
    <row r="126" spans="1:16">
      <c r="A126" s="32" t="s">
        <v>285</v>
      </c>
      <c r="B126" s="31" t="s">
        <v>286</v>
      </c>
      <c r="C126" s="32" t="s">
        <v>287</v>
      </c>
      <c r="D126" s="58">
        <v>1322.65</v>
      </c>
      <c r="E126" s="58">
        <v>5334.76</v>
      </c>
      <c r="F126" s="58">
        <v>4644.6400000000003</v>
      </c>
      <c r="G126" s="58">
        <v>6184.63</v>
      </c>
      <c r="H126" s="58">
        <v>7798.13</v>
      </c>
      <c r="I126" s="54">
        <v>6488.57</v>
      </c>
      <c r="J126" s="58">
        <v>6722.47</v>
      </c>
      <c r="K126" s="58">
        <v>4598.46</v>
      </c>
      <c r="L126" s="58">
        <v>4200</v>
      </c>
      <c r="M126" s="58">
        <f t="shared" si="70"/>
        <v>4200</v>
      </c>
      <c r="N126" s="58">
        <f t="shared" si="70"/>
        <v>4200</v>
      </c>
      <c r="O126" s="58">
        <f t="shared" si="70"/>
        <v>4200</v>
      </c>
      <c r="P126" s="54">
        <f t="shared" si="71"/>
        <v>59894.31</v>
      </c>
    </row>
    <row r="127" spans="1:16">
      <c r="A127" s="32" t="s">
        <v>288</v>
      </c>
      <c r="B127" s="31" t="s">
        <v>289</v>
      </c>
      <c r="C127" s="32" t="s">
        <v>290</v>
      </c>
      <c r="D127" s="58">
        <v>413</v>
      </c>
      <c r="E127" s="58">
        <v>1091.7</v>
      </c>
      <c r="F127" s="58">
        <v>784.24</v>
      </c>
      <c r="G127" s="58">
        <v>787.79</v>
      </c>
      <c r="H127" s="58">
        <v>619.14</v>
      </c>
      <c r="I127" s="54">
        <v>353.28</v>
      </c>
      <c r="J127" s="58">
        <v>322.56</v>
      </c>
      <c r="K127" s="58">
        <v>287.25</v>
      </c>
      <c r="L127" s="58">
        <v>250</v>
      </c>
      <c r="M127" s="58">
        <f t="shared" si="70"/>
        <v>250</v>
      </c>
      <c r="N127" s="58">
        <f t="shared" si="70"/>
        <v>250</v>
      </c>
      <c r="O127" s="58">
        <f t="shared" si="70"/>
        <v>250</v>
      </c>
      <c r="P127" s="54">
        <f t="shared" si="71"/>
        <v>5658.96</v>
      </c>
    </row>
    <row r="128" spans="1:16">
      <c r="A128" s="32" t="s">
        <v>291</v>
      </c>
      <c r="B128" s="31" t="s">
        <v>292</v>
      </c>
      <c r="C128" s="32" t="s">
        <v>293</v>
      </c>
      <c r="D128" s="58">
        <v>1054.57</v>
      </c>
      <c r="E128" s="58">
        <v>999.42</v>
      </c>
      <c r="F128" s="58">
        <v>1002.5</v>
      </c>
      <c r="G128" s="58">
        <v>1068.6199999999999</v>
      </c>
      <c r="H128" s="58">
        <v>1030.32</v>
      </c>
      <c r="I128" s="54">
        <v>127.58</v>
      </c>
      <c r="J128" s="58">
        <v>345.99</v>
      </c>
      <c r="K128" s="58">
        <v>299.42</v>
      </c>
      <c r="L128" s="58">
        <v>250</v>
      </c>
      <c r="M128" s="58">
        <f t="shared" si="70"/>
        <v>250</v>
      </c>
      <c r="N128" s="58">
        <f t="shared" si="70"/>
        <v>250</v>
      </c>
      <c r="O128" s="58">
        <f t="shared" si="70"/>
        <v>250</v>
      </c>
      <c r="P128" s="54">
        <f t="shared" si="71"/>
        <v>6928.4199999999992</v>
      </c>
    </row>
    <row r="129" spans="1:16">
      <c r="A129" s="32" t="s">
        <v>294</v>
      </c>
      <c r="B129" s="31" t="s">
        <v>295</v>
      </c>
      <c r="C129" s="32" t="s">
        <v>296</v>
      </c>
      <c r="D129" s="58">
        <v>223.05</v>
      </c>
      <c r="E129" s="58">
        <v>645.36</v>
      </c>
      <c r="F129" s="58">
        <v>635.6</v>
      </c>
      <c r="G129" s="58">
        <v>835.08</v>
      </c>
      <c r="H129" s="58">
        <v>1235.8399999999999</v>
      </c>
      <c r="I129" s="54">
        <v>1088.79</v>
      </c>
      <c r="J129" s="58">
        <v>1076.95</v>
      </c>
      <c r="K129" s="58">
        <v>1002.65</v>
      </c>
      <c r="L129" s="58">
        <v>1000</v>
      </c>
      <c r="M129" s="58">
        <f t="shared" si="70"/>
        <v>1000</v>
      </c>
      <c r="N129" s="58">
        <f t="shared" si="70"/>
        <v>1000</v>
      </c>
      <c r="O129" s="58">
        <f t="shared" si="70"/>
        <v>1000</v>
      </c>
      <c r="P129" s="54">
        <f t="shared" si="71"/>
        <v>10743.32</v>
      </c>
    </row>
    <row r="130" spans="1:16">
      <c r="A130" s="32" t="s">
        <v>297</v>
      </c>
      <c r="B130" s="31" t="s">
        <v>298</v>
      </c>
      <c r="C130" s="32" t="s">
        <v>299</v>
      </c>
      <c r="D130" s="58">
        <v>5461.41</v>
      </c>
      <c r="E130" s="58">
        <v>15733.5</v>
      </c>
      <c r="F130" s="58">
        <v>11270.54</v>
      </c>
      <c r="G130" s="58">
        <v>13235.37</v>
      </c>
      <c r="H130" s="58">
        <v>14046.35</v>
      </c>
      <c r="I130" s="54">
        <v>12769.17</v>
      </c>
      <c r="J130" s="58">
        <v>13651.07</v>
      </c>
      <c r="K130" s="58">
        <v>12333.86</v>
      </c>
      <c r="L130" s="58">
        <v>12500</v>
      </c>
      <c r="M130" s="58">
        <f t="shared" si="70"/>
        <v>12500</v>
      </c>
      <c r="N130" s="58">
        <f t="shared" si="70"/>
        <v>12500</v>
      </c>
      <c r="O130" s="58">
        <f t="shared" si="70"/>
        <v>12500</v>
      </c>
      <c r="P130" s="54">
        <f t="shared" si="71"/>
        <v>148501.27000000002</v>
      </c>
    </row>
    <row r="131" spans="1:16">
      <c r="A131" s="60" t="s">
        <v>300</v>
      </c>
      <c r="B131" s="31" t="s">
        <v>301</v>
      </c>
      <c r="C131" s="32" t="s">
        <v>302</v>
      </c>
      <c r="D131" s="58">
        <v>10787.16</v>
      </c>
      <c r="E131" s="58">
        <v>9790.18</v>
      </c>
      <c r="F131" s="58">
        <v>10114.74</v>
      </c>
      <c r="G131" s="58">
        <v>10880.69</v>
      </c>
      <c r="H131" s="58">
        <v>10929.26</v>
      </c>
      <c r="I131" s="54">
        <v>11342.78</v>
      </c>
      <c r="J131" s="58">
        <v>13943.52</v>
      </c>
      <c r="K131" s="58">
        <v>12611.64</v>
      </c>
      <c r="L131" s="58">
        <v>12600</v>
      </c>
      <c r="M131" s="58">
        <f t="shared" si="70"/>
        <v>12600</v>
      </c>
      <c r="N131" s="58">
        <f t="shared" si="70"/>
        <v>12600</v>
      </c>
      <c r="O131" s="58">
        <f t="shared" si="70"/>
        <v>12600</v>
      </c>
      <c r="P131" s="54">
        <f t="shared" si="71"/>
        <v>140799.97</v>
      </c>
    </row>
    <row r="132" spans="1:16">
      <c r="A132" s="32" t="s">
        <v>303</v>
      </c>
      <c r="B132" s="31" t="s">
        <v>304</v>
      </c>
      <c r="C132" s="32" t="s">
        <v>305</v>
      </c>
      <c r="D132" s="58">
        <v>283.04000000000002</v>
      </c>
      <c r="E132" s="58">
        <v>332.27</v>
      </c>
      <c r="F132" s="58">
        <v>261.3</v>
      </c>
      <c r="G132" s="58">
        <v>291.87</v>
      </c>
      <c r="H132" s="58">
        <v>285.66000000000003</v>
      </c>
      <c r="I132" s="54">
        <v>327.45</v>
      </c>
      <c r="J132" s="58">
        <v>309.68</v>
      </c>
      <c r="K132" s="58">
        <v>0</v>
      </c>
      <c r="L132" s="58">
        <v>0</v>
      </c>
      <c r="M132" s="58">
        <f t="shared" si="70"/>
        <v>0</v>
      </c>
      <c r="N132" s="58">
        <f t="shared" si="70"/>
        <v>0</v>
      </c>
      <c r="O132" s="58">
        <f t="shared" si="70"/>
        <v>0</v>
      </c>
      <c r="P132" s="54">
        <f t="shared" si="71"/>
        <v>2091.27</v>
      </c>
    </row>
    <row r="133" spans="1:16">
      <c r="A133" s="32" t="s">
        <v>306</v>
      </c>
      <c r="B133" s="31" t="s">
        <v>307</v>
      </c>
      <c r="C133" s="32" t="s">
        <v>308</v>
      </c>
      <c r="D133" s="58">
        <v>1783.83</v>
      </c>
      <c r="E133" s="58">
        <v>1301.3399999999999</v>
      </c>
      <c r="F133" s="58">
        <v>880.2</v>
      </c>
      <c r="G133" s="58">
        <v>1764.39</v>
      </c>
      <c r="H133" s="58">
        <v>1321.2</v>
      </c>
      <c r="I133" s="54">
        <v>1551.79</v>
      </c>
      <c r="J133" s="58">
        <v>578.16</v>
      </c>
      <c r="K133" s="58">
        <v>1178.74</v>
      </c>
      <c r="L133" s="58">
        <v>1100</v>
      </c>
      <c r="M133" s="58">
        <f t="shared" si="70"/>
        <v>1100</v>
      </c>
      <c r="N133" s="58">
        <f t="shared" si="70"/>
        <v>1100</v>
      </c>
      <c r="O133" s="58">
        <f t="shared" si="70"/>
        <v>1100</v>
      </c>
      <c r="P133" s="54">
        <f t="shared" si="71"/>
        <v>14759.65</v>
      </c>
    </row>
    <row r="134" spans="1:16">
      <c r="A134" s="32" t="s">
        <v>309</v>
      </c>
      <c r="B134" s="31" t="s">
        <v>310</v>
      </c>
      <c r="C134" s="32" t="s">
        <v>311</v>
      </c>
      <c r="D134" s="58">
        <v>55.63</v>
      </c>
      <c r="E134" s="58">
        <v>50.19</v>
      </c>
      <c r="F134" s="58">
        <v>710.18</v>
      </c>
      <c r="G134" s="58">
        <v>889.16</v>
      </c>
      <c r="H134" s="58">
        <v>917.96</v>
      </c>
      <c r="I134" s="54">
        <v>887.55</v>
      </c>
      <c r="J134" s="58">
        <v>1078.71</v>
      </c>
      <c r="K134" s="58">
        <v>960</v>
      </c>
      <c r="L134" s="58">
        <v>950</v>
      </c>
      <c r="M134" s="58">
        <f t="shared" si="70"/>
        <v>950</v>
      </c>
      <c r="N134" s="58">
        <f t="shared" si="70"/>
        <v>950</v>
      </c>
      <c r="O134" s="58">
        <f t="shared" si="70"/>
        <v>950</v>
      </c>
      <c r="P134" s="54">
        <f t="shared" si="71"/>
        <v>9349.380000000001</v>
      </c>
    </row>
    <row r="135" spans="1:16">
      <c r="A135" s="32" t="s">
        <v>312</v>
      </c>
      <c r="B135" s="31" t="s">
        <v>313</v>
      </c>
      <c r="C135" s="32" t="s">
        <v>314</v>
      </c>
      <c r="D135" s="58">
        <v>1.72</v>
      </c>
      <c r="E135" s="58">
        <v>1.64</v>
      </c>
      <c r="F135" s="58">
        <v>1.65</v>
      </c>
      <c r="G135" s="58">
        <v>1.8</v>
      </c>
      <c r="H135" s="58">
        <v>1.93</v>
      </c>
      <c r="I135" s="54">
        <v>1.58</v>
      </c>
      <c r="J135" s="58">
        <v>2.15</v>
      </c>
      <c r="K135" s="58">
        <v>0.75</v>
      </c>
      <c r="L135" s="58">
        <v>0</v>
      </c>
      <c r="M135" s="58">
        <f t="shared" si="70"/>
        <v>0</v>
      </c>
      <c r="N135" s="58">
        <f t="shared" si="70"/>
        <v>0</v>
      </c>
      <c r="O135" s="58">
        <f t="shared" si="70"/>
        <v>0</v>
      </c>
      <c r="P135" s="54">
        <f t="shared" si="71"/>
        <v>13.22</v>
      </c>
    </row>
    <row r="136" spans="1:16">
      <c r="A136" s="32" t="s">
        <v>315</v>
      </c>
      <c r="B136" s="31" t="s">
        <v>316</v>
      </c>
      <c r="C136" s="32" t="s">
        <v>317</v>
      </c>
      <c r="D136" s="58">
        <v>1149.5899999999999</v>
      </c>
      <c r="E136" s="58">
        <v>3396.82</v>
      </c>
      <c r="F136" s="58">
        <v>2431.19</v>
      </c>
      <c r="G136" s="58">
        <v>2865.96</v>
      </c>
      <c r="H136" s="58">
        <v>3077.06</v>
      </c>
      <c r="I136" s="54">
        <v>2811.77</v>
      </c>
      <c r="J136" s="58">
        <v>3085.17</v>
      </c>
      <c r="K136" s="58">
        <v>2750.51</v>
      </c>
      <c r="L136" s="58">
        <v>2800</v>
      </c>
      <c r="M136" s="58">
        <f t="shared" si="70"/>
        <v>2800</v>
      </c>
      <c r="N136" s="58">
        <f t="shared" si="70"/>
        <v>2800</v>
      </c>
      <c r="O136" s="58">
        <f t="shared" si="70"/>
        <v>2800</v>
      </c>
      <c r="P136" s="54">
        <f t="shared" si="71"/>
        <v>32768.07</v>
      </c>
    </row>
    <row r="137" spans="1:16">
      <c r="A137" s="32" t="s">
        <v>318</v>
      </c>
      <c r="B137" s="31" t="s">
        <v>319</v>
      </c>
      <c r="C137" s="32" t="s">
        <v>320</v>
      </c>
      <c r="D137" s="58">
        <v>1018.55</v>
      </c>
      <c r="E137" s="58">
        <v>3755.64</v>
      </c>
      <c r="F137" s="58">
        <v>1248.55</v>
      </c>
      <c r="G137" s="58">
        <v>1520.9</v>
      </c>
      <c r="H137" s="58">
        <v>1845.85</v>
      </c>
      <c r="I137" s="54">
        <v>1686.04</v>
      </c>
      <c r="J137" s="58">
        <v>2125.59</v>
      </c>
      <c r="K137" s="58">
        <v>1644.95</v>
      </c>
      <c r="L137" s="58">
        <v>1800</v>
      </c>
      <c r="M137" s="58">
        <f t="shared" si="70"/>
        <v>1800</v>
      </c>
      <c r="N137" s="58">
        <f t="shared" si="70"/>
        <v>1800</v>
      </c>
      <c r="O137" s="58">
        <f t="shared" si="70"/>
        <v>1800</v>
      </c>
      <c r="P137" s="54">
        <f t="shared" si="71"/>
        <v>22046.07</v>
      </c>
    </row>
    <row r="138" spans="1:16">
      <c r="A138" s="32" t="s">
        <v>321</v>
      </c>
      <c r="B138" s="31" t="s">
        <v>322</v>
      </c>
      <c r="C138" s="32" t="s">
        <v>323</v>
      </c>
      <c r="D138" s="58">
        <v>279.89999999999998</v>
      </c>
      <c r="E138" s="58">
        <v>264.83999999999997</v>
      </c>
      <c r="F138" s="58">
        <v>259.49</v>
      </c>
      <c r="G138" s="58">
        <v>282.43</v>
      </c>
      <c r="H138" s="58">
        <v>298.89</v>
      </c>
      <c r="I138" s="54">
        <v>286.73</v>
      </c>
      <c r="J138" s="58">
        <v>331.67</v>
      </c>
      <c r="K138" s="58">
        <v>304.77</v>
      </c>
      <c r="L138" s="58">
        <v>300</v>
      </c>
      <c r="M138" s="58">
        <f t="shared" si="70"/>
        <v>300</v>
      </c>
      <c r="N138" s="58">
        <f t="shared" si="70"/>
        <v>300</v>
      </c>
      <c r="O138" s="58">
        <f t="shared" si="70"/>
        <v>300</v>
      </c>
      <c r="P138" s="54">
        <f t="shared" si="71"/>
        <v>3508.7200000000003</v>
      </c>
    </row>
    <row r="139" spans="1:16">
      <c r="A139" s="32" t="s">
        <v>324</v>
      </c>
      <c r="B139" s="31" t="s">
        <v>325</v>
      </c>
      <c r="C139" s="32" t="s">
        <v>326</v>
      </c>
      <c r="D139" s="58">
        <v>1395.16</v>
      </c>
      <c r="E139" s="58">
        <v>2506.85</v>
      </c>
      <c r="F139" s="58">
        <v>1707.58</v>
      </c>
      <c r="G139" s="58">
        <v>2525.41</v>
      </c>
      <c r="H139" s="58">
        <v>2509.33</v>
      </c>
      <c r="I139" s="54">
        <v>2432.5100000000002</v>
      </c>
      <c r="J139" s="58">
        <v>2618.6999999999998</v>
      </c>
      <c r="K139" s="58">
        <v>2415.16</v>
      </c>
      <c r="L139" s="58">
        <v>2400</v>
      </c>
      <c r="M139" s="58">
        <f t="shared" si="70"/>
        <v>2400</v>
      </c>
      <c r="N139" s="58">
        <f t="shared" si="70"/>
        <v>2400</v>
      </c>
      <c r="O139" s="58">
        <f t="shared" si="70"/>
        <v>2400</v>
      </c>
      <c r="P139" s="54">
        <f t="shared" si="71"/>
        <v>27710.7</v>
      </c>
    </row>
    <row r="140" spans="1:16">
      <c r="A140" s="32" t="s">
        <v>327</v>
      </c>
      <c r="B140" s="31" t="s">
        <v>328</v>
      </c>
      <c r="C140" s="32" t="s">
        <v>329</v>
      </c>
      <c r="D140" s="58">
        <v>80.44</v>
      </c>
      <c r="E140" s="58">
        <v>72.48</v>
      </c>
      <c r="F140" s="58">
        <v>72.7</v>
      </c>
      <c r="G140" s="58">
        <v>77.5</v>
      </c>
      <c r="H140" s="58">
        <v>80</v>
      </c>
      <c r="I140" s="54">
        <v>77.349999999999994</v>
      </c>
      <c r="J140" s="58">
        <v>5746.56</v>
      </c>
      <c r="K140" s="58">
        <v>8299.1200000000008</v>
      </c>
      <c r="L140" s="58">
        <v>4700</v>
      </c>
      <c r="M140" s="58">
        <f t="shared" si="70"/>
        <v>4700</v>
      </c>
      <c r="N140" s="58">
        <f t="shared" si="70"/>
        <v>4700</v>
      </c>
      <c r="O140" s="58">
        <f t="shared" si="70"/>
        <v>4700</v>
      </c>
      <c r="P140" s="54">
        <f t="shared" si="71"/>
        <v>33306.15</v>
      </c>
    </row>
    <row r="141" spans="1:16">
      <c r="A141" s="32" t="s">
        <v>330</v>
      </c>
      <c r="B141" s="31" t="s">
        <v>331</v>
      </c>
      <c r="C141" s="32" t="s">
        <v>332</v>
      </c>
      <c r="D141" s="58"/>
      <c r="E141" s="58">
        <v>3016.05</v>
      </c>
      <c r="F141" s="58">
        <v>18685.75</v>
      </c>
      <c r="G141" s="58">
        <v>-10539.09</v>
      </c>
      <c r="H141" s="58">
        <v>-3612.25</v>
      </c>
      <c r="I141" s="54">
        <v>852.09</v>
      </c>
      <c r="J141" s="58">
        <v>1364.55</v>
      </c>
      <c r="K141" s="58">
        <v>733.33</v>
      </c>
      <c r="L141" s="58">
        <v>980</v>
      </c>
      <c r="M141" s="58">
        <f t="shared" si="70"/>
        <v>980</v>
      </c>
      <c r="N141" s="58">
        <f t="shared" si="70"/>
        <v>980</v>
      </c>
      <c r="O141" s="58">
        <f t="shared" si="70"/>
        <v>980</v>
      </c>
      <c r="P141" s="54">
        <f t="shared" si="71"/>
        <v>14420.429999999998</v>
      </c>
    </row>
    <row r="142" spans="1:16">
      <c r="A142" s="32" t="s">
        <v>333</v>
      </c>
      <c r="B142" s="31" t="s">
        <v>334</v>
      </c>
      <c r="C142" s="32" t="s">
        <v>335</v>
      </c>
      <c r="D142" s="58">
        <v>2780.95</v>
      </c>
      <c r="E142" s="58">
        <v>2517.7600000000002</v>
      </c>
      <c r="F142" s="58">
        <v>2534.5500000000002</v>
      </c>
      <c r="G142" s="58">
        <v>2342.2399999999998</v>
      </c>
      <c r="H142" s="58">
        <v>2298.13</v>
      </c>
      <c r="I142" s="54">
        <v>1844.95</v>
      </c>
      <c r="J142" s="58">
        <v>2088.2600000000002</v>
      </c>
      <c r="K142" s="58">
        <v>2308.35</v>
      </c>
      <c r="L142" s="58">
        <v>2100</v>
      </c>
      <c r="M142" s="58">
        <f t="shared" si="70"/>
        <v>2100</v>
      </c>
      <c r="N142" s="58">
        <f t="shared" si="70"/>
        <v>2100</v>
      </c>
      <c r="O142" s="58">
        <f t="shared" si="70"/>
        <v>2100</v>
      </c>
      <c r="P142" s="54">
        <f t="shared" si="71"/>
        <v>27115.190000000002</v>
      </c>
    </row>
    <row r="143" spans="1:16">
      <c r="A143" s="32" t="s">
        <v>336</v>
      </c>
      <c r="B143" s="31" t="s">
        <v>337</v>
      </c>
      <c r="C143" s="32" t="s">
        <v>338</v>
      </c>
      <c r="D143" s="58">
        <v>152.52000000000001</v>
      </c>
      <c r="E143" s="58">
        <v>137.46</v>
      </c>
      <c r="F143" s="58">
        <v>137.88</v>
      </c>
      <c r="G143" s="58">
        <v>146.99</v>
      </c>
      <c r="H143" s="58">
        <v>151.76</v>
      </c>
      <c r="I143" s="54">
        <v>146.72999999999999</v>
      </c>
      <c r="J143" s="58">
        <v>178.3</v>
      </c>
      <c r="K143" s="58">
        <v>164.17</v>
      </c>
      <c r="L143" s="58">
        <v>160</v>
      </c>
      <c r="M143" s="58">
        <f t="shared" si="70"/>
        <v>160</v>
      </c>
      <c r="N143" s="58">
        <f t="shared" si="70"/>
        <v>160</v>
      </c>
      <c r="O143" s="58">
        <f t="shared" si="70"/>
        <v>160</v>
      </c>
      <c r="P143" s="54">
        <f t="shared" si="71"/>
        <v>1855.8100000000002</v>
      </c>
    </row>
    <row r="144" spans="1:16">
      <c r="A144" s="32" t="s">
        <v>339</v>
      </c>
      <c r="B144" s="31" t="s">
        <v>340</v>
      </c>
      <c r="C144" s="32" t="s">
        <v>341</v>
      </c>
      <c r="D144" s="58">
        <v>339.59</v>
      </c>
      <c r="E144" s="58">
        <v>305.99</v>
      </c>
      <c r="F144" s="58">
        <v>306.94</v>
      </c>
      <c r="G144" s="58">
        <v>327.18</v>
      </c>
      <c r="H144" s="58">
        <v>337.77</v>
      </c>
      <c r="I144" s="54">
        <v>326.58</v>
      </c>
      <c r="J144" s="58">
        <v>396.93</v>
      </c>
      <c r="K144" s="58">
        <v>357.02</v>
      </c>
      <c r="L144" s="58">
        <v>360</v>
      </c>
      <c r="M144" s="58">
        <f t="shared" si="70"/>
        <v>360</v>
      </c>
      <c r="N144" s="58">
        <f t="shared" si="70"/>
        <v>360</v>
      </c>
      <c r="O144" s="58">
        <f t="shared" si="70"/>
        <v>360</v>
      </c>
      <c r="P144" s="54">
        <f t="shared" si="71"/>
        <v>4138</v>
      </c>
    </row>
    <row r="145" spans="1:16">
      <c r="A145" s="32" t="s">
        <v>342</v>
      </c>
      <c r="B145" s="31" t="s">
        <v>343</v>
      </c>
      <c r="C145" s="32" t="s">
        <v>344</v>
      </c>
      <c r="D145" s="58">
        <v>2.81</v>
      </c>
      <c r="E145" s="58">
        <v>2.69</v>
      </c>
      <c r="F145" s="58">
        <v>2.66</v>
      </c>
      <c r="G145" s="58">
        <v>2.92</v>
      </c>
      <c r="H145" s="58">
        <v>3.09</v>
      </c>
      <c r="I145" s="54">
        <v>14.78</v>
      </c>
      <c r="J145" s="58">
        <v>17.72</v>
      </c>
      <c r="K145" s="58">
        <v>16.309999999999999</v>
      </c>
      <c r="L145" s="58">
        <v>20</v>
      </c>
      <c r="M145" s="58">
        <f t="shared" si="70"/>
        <v>20</v>
      </c>
      <c r="N145" s="58">
        <f t="shared" si="70"/>
        <v>20</v>
      </c>
      <c r="O145" s="58">
        <f t="shared" si="70"/>
        <v>20</v>
      </c>
      <c r="P145" s="54">
        <f t="shared" si="71"/>
        <v>142.98000000000002</v>
      </c>
    </row>
    <row r="146" spans="1:16">
      <c r="A146" s="32" t="s">
        <v>345</v>
      </c>
      <c r="B146" s="31" t="s">
        <v>346</v>
      </c>
      <c r="C146" s="32" t="s">
        <v>347</v>
      </c>
      <c r="D146" s="58">
        <v>1289.75</v>
      </c>
      <c r="E146" s="58">
        <v>1162.1400000000001</v>
      </c>
      <c r="F146" s="58">
        <v>1165.75</v>
      </c>
      <c r="G146" s="58">
        <v>1242.5999999999999</v>
      </c>
      <c r="H146" s="58">
        <v>1282.82</v>
      </c>
      <c r="I146" s="54">
        <v>1240.3399999999999</v>
      </c>
      <c r="J146" s="58">
        <v>1507.52</v>
      </c>
      <c r="K146" s="58">
        <v>1355.95</v>
      </c>
      <c r="L146" s="58">
        <v>1400</v>
      </c>
      <c r="M146" s="58">
        <f t="shared" si="70"/>
        <v>1400</v>
      </c>
      <c r="N146" s="58">
        <f t="shared" si="70"/>
        <v>1400</v>
      </c>
      <c r="O146" s="58">
        <f t="shared" si="70"/>
        <v>1400</v>
      </c>
      <c r="P146" s="54">
        <f t="shared" si="71"/>
        <v>15846.87</v>
      </c>
    </row>
    <row r="147" spans="1:16">
      <c r="A147" s="32" t="s">
        <v>348</v>
      </c>
      <c r="B147" s="31" t="s">
        <v>349</v>
      </c>
      <c r="C147" s="32" t="s">
        <v>350</v>
      </c>
      <c r="D147" s="58">
        <v>333.55</v>
      </c>
      <c r="E147" s="58">
        <v>300.56</v>
      </c>
      <c r="F147" s="58">
        <v>301.48</v>
      </c>
      <c r="G147" s="58">
        <v>321.36</v>
      </c>
      <c r="H147" s="58">
        <v>331.77</v>
      </c>
      <c r="I147" s="54">
        <v>320.77</v>
      </c>
      <c r="J147" s="58">
        <v>389.88</v>
      </c>
      <c r="K147" s="58">
        <v>350.68</v>
      </c>
      <c r="L147" s="58">
        <v>350</v>
      </c>
      <c r="M147" s="58">
        <f t="shared" si="70"/>
        <v>350</v>
      </c>
      <c r="N147" s="58">
        <f t="shared" si="70"/>
        <v>350</v>
      </c>
      <c r="O147" s="58">
        <f t="shared" si="70"/>
        <v>350</v>
      </c>
      <c r="P147" s="54">
        <f t="shared" si="71"/>
        <v>4050.0499999999997</v>
      </c>
    </row>
    <row r="148" spans="1:16">
      <c r="A148" s="32" t="s">
        <v>351</v>
      </c>
      <c r="B148" s="31" t="s">
        <v>352</v>
      </c>
      <c r="C148" s="32" t="s">
        <v>353</v>
      </c>
      <c r="D148" s="58">
        <v>1506.39</v>
      </c>
      <c r="E148" s="58">
        <v>2615.64</v>
      </c>
      <c r="F148" s="58">
        <v>3260.79</v>
      </c>
      <c r="G148" s="58">
        <v>1545.06</v>
      </c>
      <c r="H148" s="58">
        <v>1312.81</v>
      </c>
      <c r="I148" s="54">
        <v>2210.56</v>
      </c>
      <c r="J148" s="58">
        <v>1507.67</v>
      </c>
      <c r="K148" s="58">
        <v>1414.91</v>
      </c>
      <c r="L148" s="58">
        <v>1700</v>
      </c>
      <c r="M148" s="58">
        <f t="shared" si="70"/>
        <v>1700</v>
      </c>
      <c r="N148" s="58">
        <f t="shared" si="70"/>
        <v>1700</v>
      </c>
      <c r="O148" s="58">
        <f t="shared" si="70"/>
        <v>1700</v>
      </c>
      <c r="P148" s="54">
        <f t="shared" si="71"/>
        <v>22173.829999999998</v>
      </c>
    </row>
    <row r="149" spans="1:16">
      <c r="A149" s="32" t="s">
        <v>354</v>
      </c>
      <c r="B149" s="31" t="s">
        <v>355</v>
      </c>
      <c r="C149" s="32" t="s">
        <v>356</v>
      </c>
      <c r="D149" s="58">
        <v>1748.85</v>
      </c>
      <c r="E149" s="58">
        <v>1639.89</v>
      </c>
      <c r="F149" s="58">
        <v>1470</v>
      </c>
      <c r="G149" s="58">
        <v>930.13</v>
      </c>
      <c r="H149" s="58">
        <v>954.15</v>
      </c>
      <c r="I149" s="54">
        <v>1244.68</v>
      </c>
      <c r="J149" s="58">
        <v>1733.34</v>
      </c>
      <c r="K149" s="58">
        <v>1396.02</v>
      </c>
      <c r="L149" s="58">
        <v>1500</v>
      </c>
      <c r="M149" s="58">
        <f t="shared" si="70"/>
        <v>1500</v>
      </c>
      <c r="N149" s="58">
        <f t="shared" si="70"/>
        <v>1500</v>
      </c>
      <c r="O149" s="58">
        <f t="shared" si="70"/>
        <v>1500</v>
      </c>
      <c r="P149" s="54">
        <f t="shared" si="71"/>
        <v>17117.059999999998</v>
      </c>
    </row>
    <row r="150" spans="1:16">
      <c r="A150" s="32" t="s">
        <v>357</v>
      </c>
      <c r="B150" s="31" t="s">
        <v>358</v>
      </c>
      <c r="C150" s="32" t="s">
        <v>359</v>
      </c>
      <c r="D150" s="58">
        <v>292.27999999999997</v>
      </c>
      <c r="E150" s="58">
        <v>285.04000000000002</v>
      </c>
      <c r="F150" s="58">
        <v>191.66</v>
      </c>
      <c r="G150" s="58">
        <v>218.58</v>
      </c>
      <c r="H150" s="58">
        <v>202.68</v>
      </c>
      <c r="I150" s="54">
        <v>197.61</v>
      </c>
      <c r="J150" s="58">
        <v>249.46</v>
      </c>
      <c r="K150" s="58">
        <v>246.51</v>
      </c>
      <c r="L150" s="58">
        <v>250</v>
      </c>
      <c r="M150" s="58">
        <f t="shared" si="70"/>
        <v>250</v>
      </c>
      <c r="N150" s="58">
        <f t="shared" si="70"/>
        <v>250</v>
      </c>
      <c r="O150" s="58">
        <f t="shared" si="70"/>
        <v>250</v>
      </c>
      <c r="P150" s="54">
        <f t="shared" si="71"/>
        <v>2883.8199999999997</v>
      </c>
    </row>
    <row r="151" spans="1:16">
      <c r="A151" s="32" t="s">
        <v>360</v>
      </c>
      <c r="B151" s="31" t="s">
        <v>361</v>
      </c>
      <c r="C151" s="32" t="s">
        <v>362</v>
      </c>
      <c r="D151" s="58">
        <v>595.55999999999995</v>
      </c>
      <c r="E151" s="58">
        <v>516.11</v>
      </c>
      <c r="F151" s="58">
        <v>432.45</v>
      </c>
      <c r="G151" s="58">
        <v>394.08</v>
      </c>
      <c r="H151" s="58">
        <v>274.75</v>
      </c>
      <c r="I151" s="54">
        <v>289.06</v>
      </c>
      <c r="J151" s="58">
        <v>345.12</v>
      </c>
      <c r="K151" s="58">
        <v>257.05</v>
      </c>
      <c r="L151" s="58">
        <v>300</v>
      </c>
      <c r="M151" s="58">
        <f t="shared" si="70"/>
        <v>300</v>
      </c>
      <c r="N151" s="58">
        <f t="shared" si="70"/>
        <v>300</v>
      </c>
      <c r="O151" s="58">
        <f t="shared" si="70"/>
        <v>300</v>
      </c>
      <c r="P151" s="54">
        <f t="shared" si="71"/>
        <v>4304.18</v>
      </c>
    </row>
    <row r="152" spans="1:16">
      <c r="A152" s="32" t="s">
        <v>363</v>
      </c>
      <c r="B152" s="31" t="s">
        <v>364</v>
      </c>
      <c r="C152" s="32" t="s">
        <v>365</v>
      </c>
      <c r="D152" s="58">
        <v>5174.26</v>
      </c>
      <c r="E152" s="58">
        <v>3251.23</v>
      </c>
      <c r="F152" s="58">
        <v>391.49</v>
      </c>
      <c r="G152" s="58">
        <v>24.32</v>
      </c>
      <c r="H152" s="58">
        <v>3.55</v>
      </c>
      <c r="I152" s="54">
        <v>2.8</v>
      </c>
      <c r="J152" s="58">
        <v>113.06</v>
      </c>
      <c r="K152" s="58">
        <v>264.54000000000002</v>
      </c>
      <c r="L152" s="58">
        <v>100</v>
      </c>
      <c r="M152" s="58">
        <f t="shared" si="70"/>
        <v>100</v>
      </c>
      <c r="N152" s="58">
        <f t="shared" si="70"/>
        <v>100</v>
      </c>
      <c r="O152" s="58">
        <f t="shared" si="70"/>
        <v>100</v>
      </c>
      <c r="P152" s="54">
        <f t="shared" si="71"/>
        <v>9625.2499999999982</v>
      </c>
    </row>
    <row r="153" spans="1:16">
      <c r="A153" s="32" t="s">
        <v>366</v>
      </c>
      <c r="B153" s="31" t="s">
        <v>367</v>
      </c>
      <c r="C153" s="32" t="s">
        <v>368</v>
      </c>
      <c r="D153" s="58">
        <v>6461.97</v>
      </c>
      <c r="E153" s="58">
        <v>20266.580000000002</v>
      </c>
      <c r="F153" s="58">
        <v>14585.88</v>
      </c>
      <c r="G153" s="58">
        <v>16450.259999999998</v>
      </c>
      <c r="H153" s="58">
        <v>16980.8</v>
      </c>
      <c r="I153" s="54">
        <v>15515.88</v>
      </c>
      <c r="J153" s="58">
        <v>17023.48</v>
      </c>
      <c r="K153" s="58">
        <v>15176.28</v>
      </c>
      <c r="L153" s="58">
        <v>16000</v>
      </c>
      <c r="M153" s="58">
        <f t="shared" si="70"/>
        <v>16000</v>
      </c>
      <c r="N153" s="58">
        <f t="shared" si="70"/>
        <v>16000</v>
      </c>
      <c r="O153" s="58">
        <f t="shared" si="70"/>
        <v>16000</v>
      </c>
      <c r="P153" s="54">
        <f t="shared" si="71"/>
        <v>186461.13</v>
      </c>
    </row>
    <row r="154" spans="1:16">
      <c r="A154" s="32" t="s">
        <v>369</v>
      </c>
      <c r="B154" s="31" t="s">
        <v>370</v>
      </c>
      <c r="C154" s="32" t="s">
        <v>371</v>
      </c>
      <c r="D154" s="58">
        <v>135.32</v>
      </c>
      <c r="E154" s="58">
        <v>121.94</v>
      </c>
      <c r="F154" s="58">
        <v>122.31</v>
      </c>
      <c r="G154" s="58">
        <v>130.37</v>
      </c>
      <c r="H154" s="58">
        <v>134.6</v>
      </c>
      <c r="I154" s="54">
        <v>107.55</v>
      </c>
      <c r="J154" s="58">
        <v>86.52</v>
      </c>
      <c r="K154" s="58">
        <v>77.819999999999993</v>
      </c>
      <c r="L154" s="58">
        <v>90</v>
      </c>
      <c r="M154" s="58">
        <f t="shared" si="70"/>
        <v>90</v>
      </c>
      <c r="N154" s="58">
        <f t="shared" si="70"/>
        <v>90</v>
      </c>
      <c r="O154" s="58">
        <f t="shared" si="70"/>
        <v>90</v>
      </c>
      <c r="P154" s="54">
        <f t="shared" si="71"/>
        <v>1276.4299999999998</v>
      </c>
    </row>
    <row r="155" spans="1:16">
      <c r="A155" s="32" t="s">
        <v>372</v>
      </c>
      <c r="B155" s="31" t="s">
        <v>373</v>
      </c>
      <c r="C155" s="32" t="s">
        <v>374</v>
      </c>
      <c r="D155" s="58">
        <v>149.19999999999999</v>
      </c>
      <c r="E155" s="58">
        <v>4326.17</v>
      </c>
      <c r="F155" s="58">
        <v>1189.99</v>
      </c>
      <c r="G155" s="58">
        <v>1741.1</v>
      </c>
      <c r="H155" s="58">
        <v>2111.0500000000002</v>
      </c>
      <c r="I155" s="54">
        <v>2196.9899999999998</v>
      </c>
      <c r="J155" s="58">
        <v>3290.94</v>
      </c>
      <c r="K155" s="58">
        <v>3461.38</v>
      </c>
      <c r="L155" s="58">
        <v>2900</v>
      </c>
      <c r="M155" s="58">
        <f t="shared" si="70"/>
        <v>2900</v>
      </c>
      <c r="N155" s="58">
        <f t="shared" si="70"/>
        <v>2900</v>
      </c>
      <c r="O155" s="58">
        <f t="shared" si="70"/>
        <v>2900</v>
      </c>
      <c r="P155" s="54">
        <f t="shared" si="71"/>
        <v>30066.82</v>
      </c>
    </row>
    <row r="156" spans="1:16">
      <c r="A156" s="32" t="s">
        <v>375</v>
      </c>
      <c r="B156" s="31" t="s">
        <v>376</v>
      </c>
      <c r="C156" s="32" t="s">
        <v>377</v>
      </c>
      <c r="D156" s="58">
        <v>1899</v>
      </c>
      <c r="E156" s="58">
        <v>2013.01</v>
      </c>
      <c r="F156" s="58">
        <v>2324.67</v>
      </c>
      <c r="G156" s="58">
        <v>2477.92</v>
      </c>
      <c r="H156" s="58">
        <v>259.83999999999997</v>
      </c>
      <c r="I156" s="54">
        <v>659.59</v>
      </c>
      <c r="J156" s="58">
        <v>1126.57</v>
      </c>
      <c r="K156" s="58">
        <v>2117.48</v>
      </c>
      <c r="L156" s="58">
        <v>1300</v>
      </c>
      <c r="M156" s="58">
        <f t="shared" si="70"/>
        <v>1300</v>
      </c>
      <c r="N156" s="58">
        <f t="shared" si="70"/>
        <v>1300</v>
      </c>
      <c r="O156" s="58">
        <f t="shared" si="70"/>
        <v>1300</v>
      </c>
      <c r="P156" s="54">
        <f t="shared" si="71"/>
        <v>18078.080000000002</v>
      </c>
    </row>
    <row r="157" spans="1:16">
      <c r="A157" s="32" t="s">
        <v>378</v>
      </c>
      <c r="B157" s="31" t="s">
        <v>379</v>
      </c>
      <c r="C157" s="32" t="s">
        <v>380</v>
      </c>
      <c r="D157" s="58">
        <v>197.54</v>
      </c>
      <c r="E157" s="58">
        <v>185.59</v>
      </c>
      <c r="F157" s="58">
        <v>186.18</v>
      </c>
      <c r="G157" s="58">
        <v>198.44</v>
      </c>
      <c r="H157" s="58">
        <v>204.87</v>
      </c>
      <c r="I157" s="54">
        <v>198.08</v>
      </c>
      <c r="J157" s="58">
        <v>240.77</v>
      </c>
      <c r="K157" s="58">
        <v>285.23</v>
      </c>
      <c r="L157" s="58">
        <v>250</v>
      </c>
      <c r="M157" s="58">
        <f t="shared" si="70"/>
        <v>250</v>
      </c>
      <c r="N157" s="58">
        <f t="shared" si="70"/>
        <v>250</v>
      </c>
      <c r="O157" s="58">
        <f t="shared" si="70"/>
        <v>250</v>
      </c>
      <c r="P157" s="54">
        <f t="shared" si="71"/>
        <v>2696.7</v>
      </c>
    </row>
    <row r="158" spans="1:16">
      <c r="A158" s="32" t="s">
        <v>381</v>
      </c>
      <c r="B158" s="31" t="s">
        <v>382</v>
      </c>
      <c r="C158" s="32" t="s">
        <v>383</v>
      </c>
      <c r="D158" s="58">
        <v>453.68</v>
      </c>
      <c r="E158" s="58">
        <v>408.79</v>
      </c>
      <c r="F158" s="58">
        <v>410.05</v>
      </c>
      <c r="G158" s="58">
        <v>437.09</v>
      </c>
      <c r="H158" s="58">
        <v>451.24</v>
      </c>
      <c r="I158" s="54">
        <v>436.29</v>
      </c>
      <c r="J158" s="58">
        <v>530.28</v>
      </c>
      <c r="K158" s="58">
        <v>476.96</v>
      </c>
      <c r="L158" s="58">
        <v>480</v>
      </c>
      <c r="M158" s="58">
        <f t="shared" si="70"/>
        <v>480</v>
      </c>
      <c r="N158" s="58">
        <f t="shared" si="70"/>
        <v>480</v>
      </c>
      <c r="O158" s="58">
        <f t="shared" si="70"/>
        <v>480</v>
      </c>
      <c r="P158" s="54">
        <f t="shared" si="71"/>
        <v>5524.38</v>
      </c>
    </row>
    <row r="159" spans="1:16">
      <c r="A159" s="32" t="s">
        <v>384</v>
      </c>
      <c r="B159" s="31" t="s">
        <v>385</v>
      </c>
      <c r="C159" s="32" t="s">
        <v>383</v>
      </c>
      <c r="D159" s="58"/>
      <c r="E159" s="58"/>
      <c r="F159" s="58">
        <v>106.87</v>
      </c>
      <c r="G159" s="58">
        <v>319.99</v>
      </c>
      <c r="H159" s="58">
        <v>410.11</v>
      </c>
      <c r="I159" s="54">
        <v>483.15</v>
      </c>
      <c r="J159" s="58">
        <v>473.91</v>
      </c>
      <c r="K159" s="58">
        <v>461.27</v>
      </c>
      <c r="L159" s="58">
        <v>470</v>
      </c>
      <c r="M159" s="58">
        <f t="shared" si="70"/>
        <v>470</v>
      </c>
      <c r="N159" s="58">
        <f t="shared" si="70"/>
        <v>470</v>
      </c>
      <c r="O159" s="58">
        <f t="shared" si="70"/>
        <v>470</v>
      </c>
      <c r="P159" s="54">
        <f t="shared" si="71"/>
        <v>4135.3</v>
      </c>
    </row>
    <row r="160" spans="1:16">
      <c r="A160" s="32" t="s">
        <v>386</v>
      </c>
      <c r="B160" s="31" t="s">
        <v>387</v>
      </c>
      <c r="C160" s="32" t="s">
        <v>388</v>
      </c>
      <c r="D160" s="58"/>
      <c r="E160" s="58"/>
      <c r="F160" s="58"/>
      <c r="G160" s="58">
        <v>1983.71</v>
      </c>
      <c r="H160" s="58">
        <v>2047.93</v>
      </c>
      <c r="I160" s="54">
        <v>1980.1</v>
      </c>
      <c r="J160" s="58">
        <v>2406.66</v>
      </c>
      <c r="K160" s="58">
        <v>2164.67</v>
      </c>
      <c r="L160" s="58">
        <v>2200</v>
      </c>
      <c r="M160" s="58">
        <f t="shared" si="70"/>
        <v>2200</v>
      </c>
      <c r="N160" s="58">
        <f t="shared" si="70"/>
        <v>2200</v>
      </c>
      <c r="O160" s="58">
        <f t="shared" si="70"/>
        <v>2200</v>
      </c>
      <c r="P160" s="54">
        <f t="shared" si="71"/>
        <v>19383.07</v>
      </c>
    </row>
    <row r="161" spans="1:16">
      <c r="A161" s="32" t="s">
        <v>389</v>
      </c>
      <c r="B161" s="31" t="s">
        <v>390</v>
      </c>
      <c r="C161" s="32" t="s">
        <v>391</v>
      </c>
      <c r="D161" s="58"/>
      <c r="E161" s="58"/>
      <c r="F161" s="58"/>
      <c r="G161" s="58"/>
      <c r="H161" s="58"/>
      <c r="I161" s="54"/>
      <c r="J161" s="58">
        <v>660</v>
      </c>
      <c r="K161" s="58">
        <v>1838.25</v>
      </c>
      <c r="L161" s="58">
        <v>1000</v>
      </c>
      <c r="M161" s="58">
        <f t="shared" si="70"/>
        <v>1000</v>
      </c>
      <c r="N161" s="58">
        <f t="shared" si="70"/>
        <v>1000</v>
      </c>
      <c r="O161" s="58">
        <f t="shared" si="70"/>
        <v>1000</v>
      </c>
      <c r="P161" s="54">
        <f t="shared" si="71"/>
        <v>6498.25</v>
      </c>
    </row>
    <row r="162" spans="1:16">
      <c r="A162" s="50" t="s">
        <v>392</v>
      </c>
      <c r="B162" s="31" t="s">
        <v>32</v>
      </c>
      <c r="C162" s="50" t="s">
        <v>393</v>
      </c>
      <c r="D162" s="52">
        <v>8613.44</v>
      </c>
      <c r="E162" s="52">
        <v>34282.980000000003</v>
      </c>
      <c r="F162" s="52">
        <v>31125.599999999999</v>
      </c>
      <c r="G162" s="52">
        <v>33869.19</v>
      </c>
      <c r="H162" s="52">
        <v>40829.67</v>
      </c>
      <c r="I162" s="52">
        <v>34440.800000000003</v>
      </c>
      <c r="J162" s="52">
        <v>38414.53</v>
      </c>
      <c r="K162" s="52">
        <v>32270</v>
      </c>
      <c r="L162" s="58">
        <v>35000</v>
      </c>
      <c r="M162" s="58">
        <f t="shared" si="70"/>
        <v>35000</v>
      </c>
      <c r="N162" s="58">
        <f t="shared" si="70"/>
        <v>35000</v>
      </c>
      <c r="O162" s="58">
        <f t="shared" si="70"/>
        <v>35000</v>
      </c>
      <c r="P162" s="54">
        <f t="shared" si="71"/>
        <v>393846.20999999996</v>
      </c>
    </row>
    <row r="163" spans="1:16" ht="22.5">
      <c r="A163" s="50" t="s">
        <v>394</v>
      </c>
      <c r="B163" s="31" t="s">
        <v>35</v>
      </c>
      <c r="C163" s="55" t="s">
        <v>395</v>
      </c>
      <c r="D163" s="56">
        <v>5160.13</v>
      </c>
      <c r="E163" s="56">
        <v>18520.87</v>
      </c>
      <c r="F163" s="56">
        <v>14832.3</v>
      </c>
      <c r="G163" s="56">
        <v>13709.39</v>
      </c>
      <c r="H163" s="56">
        <v>18234.61</v>
      </c>
      <c r="I163" s="52">
        <v>7197.65</v>
      </c>
      <c r="J163" s="56">
        <v>7358.54</v>
      </c>
      <c r="K163" s="52">
        <v>3739.29</v>
      </c>
      <c r="L163" s="58">
        <v>3500</v>
      </c>
      <c r="M163" s="58">
        <f t="shared" si="70"/>
        <v>3500</v>
      </c>
      <c r="N163" s="58">
        <f t="shared" si="70"/>
        <v>3500</v>
      </c>
      <c r="O163" s="58">
        <f t="shared" si="70"/>
        <v>3500</v>
      </c>
      <c r="P163" s="54">
        <f t="shared" si="71"/>
        <v>102752.77999999998</v>
      </c>
    </row>
    <row r="164" spans="1:16">
      <c r="A164" s="50" t="s">
        <v>396</v>
      </c>
      <c r="B164" s="31" t="s">
        <v>397</v>
      </c>
      <c r="C164" s="55" t="s">
        <v>398</v>
      </c>
      <c r="D164" s="56">
        <v>154.29</v>
      </c>
      <c r="E164" s="56">
        <v>170.49</v>
      </c>
      <c r="F164" s="56">
        <v>168.3</v>
      </c>
      <c r="G164" s="56">
        <v>184.24</v>
      </c>
      <c r="H164" s="56">
        <v>194.73</v>
      </c>
      <c r="I164" s="52">
        <v>186.7</v>
      </c>
      <c r="J164" s="56">
        <v>215.14</v>
      </c>
      <c r="K164" s="52">
        <v>197.81</v>
      </c>
      <c r="L164" s="58">
        <v>0</v>
      </c>
      <c r="M164" s="58">
        <f>L164</f>
        <v>0</v>
      </c>
      <c r="N164" s="58">
        <f>M164</f>
        <v>0</v>
      </c>
      <c r="O164" s="58">
        <f>N164</f>
        <v>0</v>
      </c>
      <c r="P164" s="54">
        <f t="shared" si="71"/>
        <v>1471.6999999999998</v>
      </c>
    </row>
    <row r="165" spans="1:16" ht="22.5">
      <c r="A165" s="50" t="s">
        <v>399</v>
      </c>
      <c r="B165" s="31"/>
      <c r="C165" s="55" t="s">
        <v>400</v>
      </c>
      <c r="D165" s="61">
        <f t="shared" ref="D165:P165" si="72">SUM(D166:D191)</f>
        <v>21207.119999999999</v>
      </c>
      <c r="E165" s="61">
        <f t="shared" si="72"/>
        <v>17321.39</v>
      </c>
      <c r="F165" s="61">
        <f t="shared" si="72"/>
        <v>14891.34</v>
      </c>
      <c r="G165" s="61">
        <f t="shared" si="72"/>
        <v>17043.12</v>
      </c>
      <c r="H165" s="61">
        <f t="shared" si="72"/>
        <v>17221.789999999997</v>
      </c>
      <c r="I165" s="61">
        <f t="shared" si="72"/>
        <v>16486.830000000002</v>
      </c>
      <c r="J165" s="61">
        <f t="shared" si="72"/>
        <v>18681.809999999998</v>
      </c>
      <c r="K165" s="61">
        <f t="shared" si="72"/>
        <v>17356.25</v>
      </c>
      <c r="L165" s="61">
        <f t="shared" si="72"/>
        <v>17594.083333333336</v>
      </c>
      <c r="M165" s="61">
        <f t="shared" si="72"/>
        <v>17919.834444444448</v>
      </c>
      <c r="N165" s="61">
        <f t="shared" si="72"/>
        <v>17622.509259259259</v>
      </c>
      <c r="O165" s="61">
        <f t="shared" si="72"/>
        <v>17712.142345679014</v>
      </c>
      <c r="P165" s="61">
        <f t="shared" si="72"/>
        <v>211058.21938271605</v>
      </c>
    </row>
    <row r="166" spans="1:16">
      <c r="A166" s="32" t="s">
        <v>401</v>
      </c>
      <c r="B166" s="31" t="s">
        <v>402</v>
      </c>
      <c r="C166" s="32" t="s">
        <v>403</v>
      </c>
      <c r="D166" s="58">
        <v>453.86</v>
      </c>
      <c r="E166" s="58">
        <v>240.96</v>
      </c>
      <c r="F166" s="58">
        <v>257.70999999999998</v>
      </c>
      <c r="G166" s="58">
        <v>260.23</v>
      </c>
      <c r="H166" s="58">
        <v>325.88</v>
      </c>
      <c r="I166" s="54">
        <v>191.1</v>
      </c>
      <c r="J166" s="58">
        <v>141.34</v>
      </c>
      <c r="K166" s="58">
        <v>94.66</v>
      </c>
      <c r="L166" s="58">
        <f>SUM(I166:K166)/3</f>
        <v>142.36666666666667</v>
      </c>
      <c r="M166" s="58">
        <f>SUM(J166:L166)/3</f>
        <v>126.12222222222222</v>
      </c>
      <c r="N166" s="58">
        <f>SUM(K166:M166)/3</f>
        <v>121.04962962962964</v>
      </c>
      <c r="O166" s="58">
        <f>SUM(L166:N166)/3</f>
        <v>129.84617283950618</v>
      </c>
      <c r="P166" s="54">
        <f>SUM(D166:O166)</f>
        <v>2485.1246913580248</v>
      </c>
    </row>
    <row r="167" spans="1:16">
      <c r="A167" s="32" t="s">
        <v>404</v>
      </c>
      <c r="B167" s="31" t="s">
        <v>405</v>
      </c>
      <c r="C167" s="32" t="s">
        <v>406</v>
      </c>
      <c r="D167" s="58">
        <v>850.26</v>
      </c>
      <c r="E167" s="58">
        <v>513.69000000000005</v>
      </c>
      <c r="F167" s="58">
        <v>323.35000000000002</v>
      </c>
      <c r="G167" s="58">
        <v>210.02</v>
      </c>
      <c r="H167" s="58">
        <v>164.28</v>
      </c>
      <c r="I167" s="54">
        <v>-32.08</v>
      </c>
      <c r="J167" s="58">
        <v>7.79</v>
      </c>
      <c r="K167" s="58">
        <v>312.45999999999998</v>
      </c>
      <c r="L167" s="58">
        <f t="shared" ref="L167:L190" si="73">SUM(I167:K167)/3</f>
        <v>96.056666666666658</v>
      </c>
      <c r="M167" s="58">
        <f t="shared" ref="M167:M190" si="74">SUM(J167:L167)/3</f>
        <v>138.76888888888888</v>
      </c>
      <c r="N167" s="58">
        <f t="shared" ref="N167:N190" si="75">SUM(K167:M167)/3</f>
        <v>182.42851851851853</v>
      </c>
      <c r="O167" s="58">
        <f t="shared" ref="O167:O190" si="76">SUM(L167:N167)/3</f>
        <v>139.08469135802468</v>
      </c>
      <c r="P167" s="54">
        <f t="shared" ref="P167:P230" si="77">SUM(D167:O167)</f>
        <v>2906.1087654320995</v>
      </c>
    </row>
    <row r="168" spans="1:16">
      <c r="A168" s="32" t="s">
        <v>407</v>
      </c>
      <c r="B168" s="31" t="s">
        <v>408</v>
      </c>
      <c r="C168" s="32" t="s">
        <v>409</v>
      </c>
      <c r="D168" s="58">
        <v>510.46</v>
      </c>
      <c r="E168" s="58">
        <v>683.47</v>
      </c>
      <c r="F168" s="58">
        <v>962.14</v>
      </c>
      <c r="G168" s="58">
        <v>1044.3499999999999</v>
      </c>
      <c r="H168" s="58">
        <v>1073.79</v>
      </c>
      <c r="I168" s="54">
        <v>960.83</v>
      </c>
      <c r="J168" s="58">
        <v>1057.26</v>
      </c>
      <c r="K168" s="58">
        <v>959.98</v>
      </c>
      <c r="L168" s="58">
        <f t="shared" si="73"/>
        <v>992.69</v>
      </c>
      <c r="M168" s="58">
        <f t="shared" si="74"/>
        <v>1003.3100000000001</v>
      </c>
      <c r="N168" s="58">
        <f t="shared" si="75"/>
        <v>985.32666666666671</v>
      </c>
      <c r="O168" s="58">
        <f t="shared" si="76"/>
        <v>993.77555555555557</v>
      </c>
      <c r="P168" s="54">
        <f t="shared" si="77"/>
        <v>11227.382222222222</v>
      </c>
    </row>
    <row r="169" spans="1:16">
      <c r="A169" s="32" t="s">
        <v>410</v>
      </c>
      <c r="B169" s="31" t="s">
        <v>411</v>
      </c>
      <c r="C169" s="32" t="s">
        <v>412</v>
      </c>
      <c r="D169" s="58">
        <v>664.98</v>
      </c>
      <c r="E169" s="58">
        <v>306.64999999999998</v>
      </c>
      <c r="F169" s="58">
        <v>116.11</v>
      </c>
      <c r="G169" s="58">
        <v>65.739999999999995</v>
      </c>
      <c r="H169" s="58">
        <v>85.75</v>
      </c>
      <c r="I169" s="54">
        <v>67.16</v>
      </c>
      <c r="J169" s="58">
        <v>149.31</v>
      </c>
      <c r="K169" s="58">
        <v>236.27</v>
      </c>
      <c r="L169" s="58">
        <f t="shared" si="73"/>
        <v>150.91333333333333</v>
      </c>
      <c r="M169" s="58">
        <f t="shared" si="74"/>
        <v>178.83111111111111</v>
      </c>
      <c r="N169" s="58">
        <f t="shared" si="75"/>
        <v>188.67148148148149</v>
      </c>
      <c r="O169" s="58">
        <f t="shared" si="76"/>
        <v>172.8053086419753</v>
      </c>
      <c r="P169" s="54">
        <f t="shared" si="77"/>
        <v>2383.1912345679016</v>
      </c>
    </row>
    <row r="170" spans="1:16">
      <c r="A170" s="32" t="s">
        <v>413</v>
      </c>
      <c r="B170" s="31" t="s">
        <v>414</v>
      </c>
      <c r="C170" s="32" t="s">
        <v>415</v>
      </c>
      <c r="D170" s="58">
        <v>2315.31</v>
      </c>
      <c r="E170" s="58">
        <v>2180.7199999999998</v>
      </c>
      <c r="F170" s="58">
        <v>2134.04</v>
      </c>
      <c r="G170" s="58">
        <v>2316.39</v>
      </c>
      <c r="H170" s="58">
        <v>2454.6</v>
      </c>
      <c r="I170" s="54">
        <v>2356.4899999999998</v>
      </c>
      <c r="J170" s="58">
        <v>2726.79</v>
      </c>
      <c r="K170" s="58">
        <v>2311.73</v>
      </c>
      <c r="L170" s="58">
        <f t="shared" si="73"/>
        <v>2465.0033333333336</v>
      </c>
      <c r="M170" s="58">
        <f t="shared" si="74"/>
        <v>2501.1744444444448</v>
      </c>
      <c r="N170" s="58">
        <f t="shared" si="75"/>
        <v>2425.9692592592596</v>
      </c>
      <c r="O170" s="58">
        <f t="shared" si="76"/>
        <v>2464.0490123456798</v>
      </c>
      <c r="P170" s="54">
        <f t="shared" si="77"/>
        <v>28652.266049382717</v>
      </c>
    </row>
    <row r="171" spans="1:16">
      <c r="A171" s="32" t="s">
        <v>416</v>
      </c>
      <c r="B171" s="31" t="s">
        <v>417</v>
      </c>
      <c r="C171" s="32" t="s">
        <v>418</v>
      </c>
      <c r="D171" s="58">
        <v>211.49</v>
      </c>
      <c r="E171" s="58">
        <v>200.11</v>
      </c>
      <c r="F171" s="58">
        <v>196.05</v>
      </c>
      <c r="G171" s="58">
        <v>213.37</v>
      </c>
      <c r="H171" s="58">
        <v>225.8</v>
      </c>
      <c r="I171" s="54">
        <v>216.62</v>
      </c>
      <c r="J171" s="58">
        <v>250.58</v>
      </c>
      <c r="K171" s="58">
        <v>245.16</v>
      </c>
      <c r="L171" s="58">
        <f t="shared" si="73"/>
        <v>237.45333333333335</v>
      </c>
      <c r="M171" s="58">
        <f t="shared" si="74"/>
        <v>244.3977777777778</v>
      </c>
      <c r="N171" s="58">
        <f t="shared" si="75"/>
        <v>242.33703703703705</v>
      </c>
      <c r="O171" s="58">
        <f t="shared" si="76"/>
        <v>241.39604938271609</v>
      </c>
      <c r="P171" s="54">
        <f t="shared" si="77"/>
        <v>2724.7641975308647</v>
      </c>
    </row>
    <row r="172" spans="1:16">
      <c r="A172" s="32" t="s">
        <v>419</v>
      </c>
      <c r="B172" s="31" t="s">
        <v>420</v>
      </c>
      <c r="C172" s="32" t="s">
        <v>421</v>
      </c>
      <c r="D172" s="58">
        <v>5.7</v>
      </c>
      <c r="E172" s="58">
        <v>5.46</v>
      </c>
      <c r="F172" s="58">
        <v>5.41</v>
      </c>
      <c r="G172" s="58">
        <v>5.92</v>
      </c>
      <c r="H172" s="58">
        <v>3.61</v>
      </c>
      <c r="I172" s="54">
        <v>5.99</v>
      </c>
      <c r="J172" s="58">
        <v>6.91</v>
      </c>
      <c r="K172" s="58">
        <v>6.35</v>
      </c>
      <c r="L172" s="58">
        <f t="shared" si="73"/>
        <v>6.416666666666667</v>
      </c>
      <c r="M172" s="58">
        <f t="shared" si="74"/>
        <v>6.5588888888888883</v>
      </c>
      <c r="N172" s="58">
        <f t="shared" si="75"/>
        <v>6.4418518518518511</v>
      </c>
      <c r="O172" s="58">
        <f t="shared" si="76"/>
        <v>6.4724691358024691</v>
      </c>
      <c r="P172" s="54">
        <f t="shared" si="77"/>
        <v>71.239876543209874</v>
      </c>
    </row>
    <row r="173" spans="1:16">
      <c r="A173" s="32" t="s">
        <v>422</v>
      </c>
      <c r="B173" s="31" t="s">
        <v>423</v>
      </c>
      <c r="C173" s="32" t="s">
        <v>424</v>
      </c>
      <c r="D173" s="58">
        <v>31.47</v>
      </c>
      <c r="E173" s="58">
        <v>30.1</v>
      </c>
      <c r="F173" s="58">
        <v>29.79</v>
      </c>
      <c r="G173" s="58">
        <v>32.65</v>
      </c>
      <c r="H173" s="58">
        <v>34.51</v>
      </c>
      <c r="I173" s="54">
        <v>33.08</v>
      </c>
      <c r="J173" s="58">
        <v>38.07</v>
      </c>
      <c r="K173" s="58">
        <v>20.13</v>
      </c>
      <c r="L173" s="58">
        <f t="shared" si="73"/>
        <v>30.426666666666666</v>
      </c>
      <c r="M173" s="58">
        <f t="shared" si="74"/>
        <v>29.542222222222222</v>
      </c>
      <c r="N173" s="58">
        <f t="shared" si="75"/>
        <v>26.69962962962963</v>
      </c>
      <c r="O173" s="58">
        <f t="shared" si="76"/>
        <v>28.889506172839504</v>
      </c>
      <c r="P173" s="54">
        <f t="shared" si="77"/>
        <v>365.35802469135797</v>
      </c>
    </row>
    <row r="174" spans="1:16">
      <c r="A174" s="32" t="s">
        <v>425</v>
      </c>
      <c r="B174" s="31" t="s">
        <v>426</v>
      </c>
      <c r="C174" s="32" t="s">
        <v>427</v>
      </c>
      <c r="D174" s="58">
        <v>31.33</v>
      </c>
      <c r="E174" s="58">
        <v>29.98</v>
      </c>
      <c r="F174" s="58">
        <v>29.65</v>
      </c>
      <c r="G174" s="58">
        <v>32.520000000000003</v>
      </c>
      <c r="H174" s="58">
        <v>34.36</v>
      </c>
      <c r="I174" s="54">
        <v>32.94</v>
      </c>
      <c r="J174" s="58">
        <v>39.82</v>
      </c>
      <c r="K174" s="58">
        <v>37.4</v>
      </c>
      <c r="L174" s="58">
        <f t="shared" si="73"/>
        <v>36.72</v>
      </c>
      <c r="M174" s="58">
        <f t="shared" si="74"/>
        <v>37.979999999999997</v>
      </c>
      <c r="N174" s="58">
        <f t="shared" si="75"/>
        <v>37.366666666666667</v>
      </c>
      <c r="O174" s="58">
        <f t="shared" si="76"/>
        <v>37.355555555555554</v>
      </c>
      <c r="P174" s="54">
        <f t="shared" si="77"/>
        <v>417.42222222222227</v>
      </c>
    </row>
    <row r="175" spans="1:16">
      <c r="A175" s="32" t="s">
        <v>428</v>
      </c>
      <c r="B175" s="31" t="s">
        <v>429</v>
      </c>
      <c r="C175" s="32" t="s">
        <v>430</v>
      </c>
      <c r="D175" s="58">
        <v>112.39</v>
      </c>
      <c r="E175" s="58">
        <v>64.13</v>
      </c>
      <c r="F175" s="58">
        <v>16.059999999999999</v>
      </c>
      <c r="G175" s="58">
        <v>0</v>
      </c>
      <c r="H175" s="58">
        <v>0</v>
      </c>
      <c r="I175" s="54">
        <v>0</v>
      </c>
      <c r="J175" s="58">
        <v>0</v>
      </c>
      <c r="K175" s="58">
        <v>0</v>
      </c>
      <c r="L175" s="58">
        <f t="shared" si="73"/>
        <v>0</v>
      </c>
      <c r="M175" s="58">
        <f t="shared" si="74"/>
        <v>0</v>
      </c>
      <c r="N175" s="58">
        <f t="shared" si="75"/>
        <v>0</v>
      </c>
      <c r="O175" s="58">
        <f t="shared" si="76"/>
        <v>0</v>
      </c>
      <c r="P175" s="54">
        <f t="shared" si="77"/>
        <v>192.57999999999998</v>
      </c>
    </row>
    <row r="176" spans="1:16">
      <c r="A176" s="32" t="s">
        <v>431</v>
      </c>
      <c r="B176" s="31" t="s">
        <v>432</v>
      </c>
      <c r="C176" s="32" t="s">
        <v>433</v>
      </c>
      <c r="D176" s="58">
        <v>429.16</v>
      </c>
      <c r="E176" s="58">
        <v>406.68</v>
      </c>
      <c r="F176" s="58">
        <v>399.04</v>
      </c>
      <c r="G176" s="58">
        <v>434.77</v>
      </c>
      <c r="H176" s="58">
        <v>460.02</v>
      </c>
      <c r="I176" s="54">
        <v>441.24</v>
      </c>
      <c r="J176" s="58">
        <v>510.05</v>
      </c>
      <c r="K176" s="58">
        <v>468.72</v>
      </c>
      <c r="L176" s="58">
        <f t="shared" si="73"/>
        <v>473.33666666666664</v>
      </c>
      <c r="M176" s="58">
        <f t="shared" si="74"/>
        <v>484.0355555555555</v>
      </c>
      <c r="N176" s="58">
        <f t="shared" si="75"/>
        <v>475.36407407407404</v>
      </c>
      <c r="O176" s="58">
        <f t="shared" si="76"/>
        <v>477.57876543209869</v>
      </c>
      <c r="P176" s="54">
        <f t="shared" si="77"/>
        <v>5459.9950617283948</v>
      </c>
    </row>
    <row r="177" spans="1:16">
      <c r="A177" s="32" t="s">
        <v>434</v>
      </c>
      <c r="B177" s="31" t="s">
        <v>435</v>
      </c>
      <c r="C177" s="32" t="s">
        <v>436</v>
      </c>
      <c r="D177" s="58">
        <v>34.549999999999997</v>
      </c>
      <c r="E177" s="58">
        <v>33.049999999999997</v>
      </c>
      <c r="F177" s="58">
        <v>32.700000000000003</v>
      </c>
      <c r="G177" s="58">
        <v>35.85</v>
      </c>
      <c r="H177" s="58">
        <v>37.89</v>
      </c>
      <c r="I177" s="54">
        <v>36.31</v>
      </c>
      <c r="J177" s="58">
        <v>41.8</v>
      </c>
      <c r="K177" s="58">
        <v>38.44</v>
      </c>
      <c r="L177" s="58">
        <f t="shared" si="73"/>
        <v>38.85</v>
      </c>
      <c r="M177" s="58">
        <f t="shared" si="74"/>
        <v>39.696666666666665</v>
      </c>
      <c r="N177" s="58">
        <f t="shared" si="75"/>
        <v>38.995555555555548</v>
      </c>
      <c r="O177" s="58">
        <f t="shared" si="76"/>
        <v>39.180740740740738</v>
      </c>
      <c r="P177" s="54">
        <f t="shared" si="77"/>
        <v>447.31296296296301</v>
      </c>
    </row>
    <row r="178" spans="1:16">
      <c r="A178" s="32" t="s">
        <v>437</v>
      </c>
      <c r="B178" s="31" t="s">
        <v>438</v>
      </c>
      <c r="C178" s="32" t="s">
        <v>439</v>
      </c>
      <c r="D178" s="58">
        <v>88.52</v>
      </c>
      <c r="E178" s="58">
        <v>84.67</v>
      </c>
      <c r="F178" s="58">
        <v>83.77</v>
      </c>
      <c r="G178" s="58">
        <v>91.86</v>
      </c>
      <c r="H178" s="58">
        <v>97.06</v>
      </c>
      <c r="I178" s="54">
        <v>93.04</v>
      </c>
      <c r="J178" s="58">
        <v>107.09</v>
      </c>
      <c r="K178" s="58">
        <v>98.49</v>
      </c>
      <c r="L178" s="58">
        <f t="shared" si="73"/>
        <v>99.54</v>
      </c>
      <c r="M178" s="58">
        <f t="shared" si="74"/>
        <v>101.70666666666666</v>
      </c>
      <c r="N178" s="58">
        <f t="shared" si="75"/>
        <v>99.912222222222226</v>
      </c>
      <c r="O178" s="58">
        <f t="shared" si="76"/>
        <v>100.38629629629629</v>
      </c>
      <c r="P178" s="54">
        <f t="shared" si="77"/>
        <v>1146.0451851851851</v>
      </c>
    </row>
    <row r="179" spans="1:16">
      <c r="A179" s="32" t="s">
        <v>440</v>
      </c>
      <c r="B179" s="31" t="s">
        <v>441</v>
      </c>
      <c r="C179" s="32" t="s">
        <v>442</v>
      </c>
      <c r="D179" s="58">
        <v>4837.6000000000004</v>
      </c>
      <c r="E179" s="58">
        <v>3825.64</v>
      </c>
      <c r="F179" s="58">
        <v>2606.52</v>
      </c>
      <c r="G179" s="58">
        <v>4025.22</v>
      </c>
      <c r="H179" s="58">
        <v>3696.91</v>
      </c>
      <c r="I179" s="54">
        <v>3513.34</v>
      </c>
      <c r="J179" s="58">
        <v>3950.57</v>
      </c>
      <c r="K179" s="58">
        <v>3615.73</v>
      </c>
      <c r="L179" s="58">
        <f t="shared" si="73"/>
        <v>3693.2133333333331</v>
      </c>
      <c r="M179" s="58">
        <f t="shared" si="74"/>
        <v>3753.1711111111108</v>
      </c>
      <c r="N179" s="58">
        <f t="shared" si="75"/>
        <v>3687.3714814814812</v>
      </c>
      <c r="O179" s="58">
        <f t="shared" si="76"/>
        <v>3711.2519753086417</v>
      </c>
      <c r="P179" s="54">
        <f t="shared" si="77"/>
        <v>44916.537901234566</v>
      </c>
    </row>
    <row r="180" spans="1:16">
      <c r="A180" s="32" t="s">
        <v>443</v>
      </c>
      <c r="B180" s="31" t="s">
        <v>444</v>
      </c>
      <c r="C180" s="32" t="s">
        <v>445</v>
      </c>
      <c r="D180" s="58">
        <v>607.54999999999995</v>
      </c>
      <c r="E180" s="58">
        <v>572.79</v>
      </c>
      <c r="F180" s="58">
        <v>561.65</v>
      </c>
      <c r="G180" s="58">
        <v>609.54</v>
      </c>
      <c r="H180" s="58">
        <v>648.98</v>
      </c>
      <c r="I180" s="54">
        <v>619.80999999999995</v>
      </c>
      <c r="J180" s="58">
        <v>716.86</v>
      </c>
      <c r="K180" s="58">
        <v>660.87</v>
      </c>
      <c r="L180" s="58">
        <f t="shared" si="73"/>
        <v>665.84666666666669</v>
      </c>
      <c r="M180" s="58">
        <f t="shared" si="74"/>
        <v>681.19222222222231</v>
      </c>
      <c r="N180" s="58">
        <f t="shared" si="75"/>
        <v>669.30296296296308</v>
      </c>
      <c r="O180" s="58">
        <f t="shared" si="76"/>
        <v>672.11395061728399</v>
      </c>
      <c r="P180" s="54">
        <f t="shared" si="77"/>
        <v>7686.5058024691343</v>
      </c>
    </row>
    <row r="181" spans="1:16">
      <c r="A181" s="32" t="s">
        <v>446</v>
      </c>
      <c r="B181" s="31" t="s">
        <v>447</v>
      </c>
      <c r="C181" s="32" t="s">
        <v>448</v>
      </c>
      <c r="D181" s="58">
        <v>461.47</v>
      </c>
      <c r="E181" s="58">
        <v>436.61</v>
      </c>
      <c r="F181" s="58">
        <v>427.71</v>
      </c>
      <c r="G181" s="58">
        <v>465.46</v>
      </c>
      <c r="H181" s="58">
        <v>492.61</v>
      </c>
      <c r="I181" s="54">
        <v>472.58</v>
      </c>
      <c r="J181" s="58">
        <v>546.69000000000005</v>
      </c>
      <c r="K181" s="58">
        <v>502.33</v>
      </c>
      <c r="L181" s="58">
        <f t="shared" si="73"/>
        <v>507.2</v>
      </c>
      <c r="M181" s="58">
        <f t="shared" si="74"/>
        <v>518.74</v>
      </c>
      <c r="N181" s="58">
        <f t="shared" si="75"/>
        <v>509.42333333333335</v>
      </c>
      <c r="O181" s="58">
        <f t="shared" si="76"/>
        <v>511.78777777777782</v>
      </c>
      <c r="P181" s="54">
        <f t="shared" si="77"/>
        <v>5852.6111111111104</v>
      </c>
    </row>
    <row r="182" spans="1:16">
      <c r="A182" s="32" t="s">
        <v>449</v>
      </c>
      <c r="B182" s="31" t="s">
        <v>450</v>
      </c>
      <c r="C182" s="32" t="s">
        <v>451</v>
      </c>
      <c r="D182" s="58">
        <v>2856.13</v>
      </c>
      <c r="E182" s="58">
        <v>2035.89</v>
      </c>
      <c r="F182" s="58">
        <v>1579.62</v>
      </c>
      <c r="G182" s="58">
        <v>1685.35</v>
      </c>
      <c r="H182" s="58">
        <v>1780.71</v>
      </c>
      <c r="I182" s="54">
        <v>1707.12</v>
      </c>
      <c r="J182" s="58">
        <v>1913.73</v>
      </c>
      <c r="K182" s="58">
        <v>1667.3</v>
      </c>
      <c r="L182" s="58">
        <f t="shared" si="73"/>
        <v>1762.7166666666665</v>
      </c>
      <c r="M182" s="58">
        <f t="shared" si="74"/>
        <v>1781.2488888888886</v>
      </c>
      <c r="N182" s="58">
        <f t="shared" si="75"/>
        <v>1737.0885185185182</v>
      </c>
      <c r="O182" s="58">
        <f t="shared" si="76"/>
        <v>1760.3513580246911</v>
      </c>
      <c r="P182" s="54">
        <f t="shared" si="77"/>
        <v>22267.255432098762</v>
      </c>
    </row>
    <row r="183" spans="1:16">
      <c r="A183" s="32" t="s">
        <v>452</v>
      </c>
      <c r="B183" s="31" t="s">
        <v>453</v>
      </c>
      <c r="C183" s="32" t="s">
        <v>454</v>
      </c>
      <c r="D183" s="58">
        <v>23.81</v>
      </c>
      <c r="E183" s="58">
        <v>22.78</v>
      </c>
      <c r="F183" s="58">
        <v>22.53</v>
      </c>
      <c r="G183" s="58">
        <v>24.72</v>
      </c>
      <c r="H183" s="58">
        <v>26.11</v>
      </c>
      <c r="I183" s="54">
        <v>25.03</v>
      </c>
      <c r="J183" s="58">
        <v>28.81</v>
      </c>
      <c r="K183" s="58">
        <v>26.49</v>
      </c>
      <c r="L183" s="58">
        <f t="shared" si="73"/>
        <v>26.776666666666667</v>
      </c>
      <c r="M183" s="58">
        <f t="shared" si="74"/>
        <v>27.358888888888888</v>
      </c>
      <c r="N183" s="58">
        <f t="shared" si="75"/>
        <v>26.875185185185185</v>
      </c>
      <c r="O183" s="58">
        <f t="shared" si="76"/>
        <v>27.003580246913582</v>
      </c>
      <c r="P183" s="54">
        <f t="shared" si="77"/>
        <v>308.29432098765437</v>
      </c>
    </row>
    <row r="184" spans="1:16">
      <c r="A184" s="32" t="s">
        <v>455</v>
      </c>
      <c r="B184" s="31" t="s">
        <v>456</v>
      </c>
      <c r="C184" s="32" t="s">
        <v>457</v>
      </c>
      <c r="D184" s="58">
        <v>538.5</v>
      </c>
      <c r="E184" s="58">
        <v>467.61</v>
      </c>
      <c r="F184" s="58">
        <v>419.75</v>
      </c>
      <c r="G184" s="58">
        <v>406.82</v>
      </c>
      <c r="H184" s="58">
        <v>384.98</v>
      </c>
      <c r="I184" s="54">
        <v>324.77999999999997</v>
      </c>
      <c r="J184" s="58">
        <v>325.19</v>
      </c>
      <c r="K184" s="58">
        <v>255.32</v>
      </c>
      <c r="L184" s="58">
        <f t="shared" si="73"/>
        <v>301.76333333333332</v>
      </c>
      <c r="M184" s="58">
        <f t="shared" si="74"/>
        <v>294.0911111111111</v>
      </c>
      <c r="N184" s="58">
        <f t="shared" si="75"/>
        <v>283.72481481481481</v>
      </c>
      <c r="O184" s="58">
        <f t="shared" si="76"/>
        <v>293.19308641975312</v>
      </c>
      <c r="P184" s="54">
        <f t="shared" si="77"/>
        <v>4295.7223456790116</v>
      </c>
    </row>
    <row r="185" spans="1:16" ht="12.75" customHeight="1">
      <c r="A185" s="32" t="s">
        <v>458</v>
      </c>
      <c r="B185" s="31" t="s">
        <v>459</v>
      </c>
      <c r="C185" s="32" t="s">
        <v>460</v>
      </c>
      <c r="D185" s="58">
        <v>729.68</v>
      </c>
      <c r="E185" s="58">
        <v>591.88</v>
      </c>
      <c r="F185" s="58">
        <v>530.4</v>
      </c>
      <c r="G185" s="58">
        <v>600.76</v>
      </c>
      <c r="H185" s="58">
        <v>661.76</v>
      </c>
      <c r="I185" s="54">
        <v>641.74</v>
      </c>
      <c r="J185" s="58">
        <v>743.04</v>
      </c>
      <c r="K185" s="58">
        <v>702.41</v>
      </c>
      <c r="L185" s="58">
        <f t="shared" si="73"/>
        <v>695.73</v>
      </c>
      <c r="M185" s="58">
        <f t="shared" si="74"/>
        <v>713.72666666666657</v>
      </c>
      <c r="N185" s="58">
        <f t="shared" si="75"/>
        <v>703.95555555555541</v>
      </c>
      <c r="O185" s="58">
        <f t="shared" si="76"/>
        <v>704.47074074074055</v>
      </c>
      <c r="P185" s="54">
        <f t="shared" si="77"/>
        <v>8019.5529629629618</v>
      </c>
    </row>
    <row r="186" spans="1:16">
      <c r="A186" s="32" t="s">
        <v>461</v>
      </c>
      <c r="B186" s="31" t="s">
        <v>462</v>
      </c>
      <c r="C186" s="32" t="s">
        <v>463</v>
      </c>
      <c r="D186" s="58">
        <v>4771.34</v>
      </c>
      <c r="E186" s="58">
        <v>3511.08</v>
      </c>
      <c r="F186" s="58">
        <v>2747.25</v>
      </c>
      <c r="G186" s="58">
        <v>2982.25</v>
      </c>
      <c r="H186" s="58">
        <v>3104.48</v>
      </c>
      <c r="I186" s="54">
        <v>2937.59</v>
      </c>
      <c r="J186" s="58">
        <v>3331.58</v>
      </c>
      <c r="K186" s="58">
        <v>3018.14</v>
      </c>
      <c r="L186" s="58">
        <f t="shared" si="73"/>
        <v>3095.77</v>
      </c>
      <c r="M186" s="58">
        <f t="shared" si="74"/>
        <v>3148.4966666666664</v>
      </c>
      <c r="N186" s="58">
        <f t="shared" si="75"/>
        <v>3087.4688888888886</v>
      </c>
      <c r="O186" s="58">
        <f t="shared" si="76"/>
        <v>3110.5785185185182</v>
      </c>
      <c r="P186" s="54">
        <f t="shared" si="77"/>
        <v>38846.02407407407</v>
      </c>
    </row>
    <row r="187" spans="1:16">
      <c r="A187" s="32" t="s">
        <v>464</v>
      </c>
      <c r="B187" s="31" t="s">
        <v>465</v>
      </c>
      <c r="C187" s="32" t="s">
        <v>466</v>
      </c>
      <c r="D187" s="58">
        <v>641.55999999999995</v>
      </c>
      <c r="E187" s="58">
        <v>1031.1199999999999</v>
      </c>
      <c r="F187" s="58">
        <v>1231.27</v>
      </c>
      <c r="G187" s="58">
        <v>1350</v>
      </c>
      <c r="H187" s="58">
        <v>1426.36</v>
      </c>
      <c r="I187" s="54">
        <v>1367.42</v>
      </c>
      <c r="J187" s="58">
        <v>1799.35</v>
      </c>
      <c r="K187" s="58">
        <v>1711.66</v>
      </c>
      <c r="L187" s="58">
        <f t="shared" si="73"/>
        <v>1626.1433333333334</v>
      </c>
      <c r="M187" s="58">
        <f t="shared" si="74"/>
        <v>1712.3844444444446</v>
      </c>
      <c r="N187" s="58">
        <f t="shared" si="75"/>
        <v>1683.3959259259261</v>
      </c>
      <c r="O187" s="58">
        <f t="shared" si="76"/>
        <v>1673.9745679012349</v>
      </c>
      <c r="P187" s="54">
        <f t="shared" si="77"/>
        <v>17254.638271604937</v>
      </c>
    </row>
    <row r="188" spans="1:16">
      <c r="A188" s="32" t="s">
        <v>467</v>
      </c>
      <c r="B188" s="31" t="s">
        <v>468</v>
      </c>
      <c r="C188" s="32" t="s">
        <v>469</v>
      </c>
      <c r="D188" s="58"/>
      <c r="E188" s="58">
        <v>46.32</v>
      </c>
      <c r="F188" s="58">
        <v>178.82</v>
      </c>
      <c r="G188" s="58">
        <v>29.98</v>
      </c>
      <c r="H188" s="58">
        <v>1.34</v>
      </c>
      <c r="I188" s="54">
        <v>1.29</v>
      </c>
      <c r="J188" s="58">
        <v>1.48</v>
      </c>
      <c r="K188" s="58">
        <v>1.36</v>
      </c>
      <c r="L188" s="58">
        <f t="shared" si="73"/>
        <v>1.3766666666666667</v>
      </c>
      <c r="M188" s="58">
        <f t="shared" si="74"/>
        <v>1.4055555555555557</v>
      </c>
      <c r="N188" s="58">
        <f t="shared" si="75"/>
        <v>1.3807407407407408</v>
      </c>
      <c r="O188" s="58">
        <f t="shared" si="76"/>
        <v>1.3876543209876544</v>
      </c>
      <c r="P188" s="54">
        <f t="shared" si="77"/>
        <v>266.14061728395069</v>
      </c>
    </row>
    <row r="189" spans="1:16">
      <c r="A189" s="32" t="s">
        <v>470</v>
      </c>
      <c r="B189" s="31" t="s">
        <v>471</v>
      </c>
      <c r="C189" s="32" t="s">
        <v>472</v>
      </c>
      <c r="D189" s="58"/>
      <c r="E189" s="58"/>
      <c r="F189" s="58"/>
      <c r="G189" s="58">
        <v>119.35</v>
      </c>
      <c r="H189" s="58">
        <v>0</v>
      </c>
      <c r="I189" s="54">
        <v>0</v>
      </c>
      <c r="J189" s="58">
        <v>0</v>
      </c>
      <c r="K189" s="58">
        <v>0</v>
      </c>
      <c r="L189" s="58">
        <f t="shared" si="73"/>
        <v>0</v>
      </c>
      <c r="M189" s="58">
        <f t="shared" si="74"/>
        <v>0</v>
      </c>
      <c r="N189" s="58">
        <f t="shared" si="75"/>
        <v>0</v>
      </c>
      <c r="O189" s="58">
        <f t="shared" si="76"/>
        <v>0</v>
      </c>
      <c r="P189" s="54">
        <f t="shared" si="77"/>
        <v>119.35</v>
      </c>
    </row>
    <row r="190" spans="1:16">
      <c r="A190" s="93" t="s">
        <v>473</v>
      </c>
      <c r="B190" s="94" t="s">
        <v>474</v>
      </c>
      <c r="C190" s="93" t="s">
        <v>475</v>
      </c>
      <c r="D190" s="58"/>
      <c r="E190" s="58"/>
      <c r="F190" s="58"/>
      <c r="G190" s="58"/>
      <c r="H190" s="58"/>
      <c r="I190" s="58">
        <v>473.41</v>
      </c>
      <c r="J190" s="58">
        <v>247.7</v>
      </c>
      <c r="K190" s="58">
        <v>232.21</v>
      </c>
      <c r="L190" s="58">
        <f t="shared" si="73"/>
        <v>317.77333333333337</v>
      </c>
      <c r="M190" s="58">
        <f t="shared" si="74"/>
        <v>265.89444444444445</v>
      </c>
      <c r="N190" s="58">
        <f t="shared" si="75"/>
        <v>271.95925925925923</v>
      </c>
      <c r="O190" s="58">
        <f t="shared" si="76"/>
        <v>285.20901234567901</v>
      </c>
      <c r="P190" s="54">
        <f t="shared" si="77"/>
        <v>2094.156049382716</v>
      </c>
    </row>
    <row r="191" spans="1:16">
      <c r="A191" s="93" t="s">
        <v>476</v>
      </c>
      <c r="B191" s="94" t="s">
        <v>477</v>
      </c>
      <c r="C191" s="93" t="s">
        <v>478</v>
      </c>
      <c r="D191" s="58"/>
      <c r="E191" s="58"/>
      <c r="F191" s="58"/>
      <c r="G191" s="58"/>
      <c r="H191" s="58"/>
      <c r="I191" s="58"/>
      <c r="J191" s="58"/>
      <c r="K191" s="58">
        <v>132.63999999999999</v>
      </c>
      <c r="L191" s="58">
        <v>130</v>
      </c>
      <c r="M191" s="58">
        <f>L191</f>
        <v>130</v>
      </c>
      <c r="N191" s="58">
        <f>M191</f>
        <v>130</v>
      </c>
      <c r="O191" s="58">
        <f>N191</f>
        <v>130</v>
      </c>
      <c r="P191" s="54">
        <f t="shared" si="77"/>
        <v>652.64</v>
      </c>
    </row>
    <row r="192" spans="1:16">
      <c r="A192" s="50" t="s">
        <v>479</v>
      </c>
      <c r="B192" s="31"/>
      <c r="C192" s="55" t="s">
        <v>480</v>
      </c>
      <c r="D192" s="56">
        <f t="shared" ref="D192:P192" si="78">SUM(D193:D209)</f>
        <v>42937.830000000009</v>
      </c>
      <c r="E192" s="56">
        <f t="shared" si="78"/>
        <v>41567.340000000004</v>
      </c>
      <c r="F192" s="56">
        <f t="shared" si="78"/>
        <v>44337.75</v>
      </c>
      <c r="G192" s="56">
        <f t="shared" si="78"/>
        <v>47420.130000000005</v>
      </c>
      <c r="H192" s="56">
        <f t="shared" si="78"/>
        <v>46182.14</v>
      </c>
      <c r="I192" s="56">
        <f t="shared" si="78"/>
        <v>42182.79</v>
      </c>
      <c r="J192" s="56">
        <f t="shared" si="78"/>
        <v>46965.869999999995</v>
      </c>
      <c r="K192" s="56">
        <f t="shared" si="78"/>
        <v>42237.87000000001</v>
      </c>
      <c r="L192" s="56">
        <f t="shared" si="78"/>
        <v>43795.51</v>
      </c>
      <c r="M192" s="56">
        <f t="shared" si="78"/>
        <v>44333.083333333343</v>
      </c>
      <c r="N192" s="56">
        <f t="shared" si="78"/>
        <v>43455.487777777787</v>
      </c>
      <c r="O192" s="56">
        <f t="shared" si="78"/>
        <v>43861.360370370363</v>
      </c>
      <c r="P192" s="56">
        <f t="shared" si="78"/>
        <v>529277.16148148151</v>
      </c>
    </row>
    <row r="193" spans="1:16">
      <c r="A193" s="32" t="s">
        <v>481</v>
      </c>
      <c r="B193" s="31" t="s">
        <v>482</v>
      </c>
      <c r="C193" s="32" t="s">
        <v>483</v>
      </c>
      <c r="D193" s="58">
        <v>123.78</v>
      </c>
      <c r="E193" s="58">
        <v>53.29</v>
      </c>
      <c r="F193" s="58">
        <v>109.96</v>
      </c>
      <c r="G193" s="58">
        <v>234.67</v>
      </c>
      <c r="H193" s="58">
        <v>233.15</v>
      </c>
      <c r="I193" s="54">
        <v>174.34</v>
      </c>
      <c r="J193" s="58">
        <v>135.47</v>
      </c>
      <c r="K193" s="58">
        <v>179.95</v>
      </c>
      <c r="L193" s="58">
        <f t="shared" ref="L193:L241" si="79">SUM(I193:K193)/3</f>
        <v>163.25333333333333</v>
      </c>
      <c r="M193" s="58">
        <f t="shared" ref="M193:M209" si="80">SUM(J193:L193)/3</f>
        <v>159.55777777777777</v>
      </c>
      <c r="N193" s="58">
        <f t="shared" ref="N193:N209" si="81">SUM(K193:M193)/3</f>
        <v>167.58703703703702</v>
      </c>
      <c r="O193" s="58">
        <f t="shared" ref="O193:O209" si="82">SUM(L193:N193)/3</f>
        <v>163.46604938271605</v>
      </c>
      <c r="P193" s="54">
        <f t="shared" si="77"/>
        <v>1898.4741975308639</v>
      </c>
    </row>
    <row r="194" spans="1:16">
      <c r="A194" s="32" t="s">
        <v>484</v>
      </c>
      <c r="B194" s="31" t="s">
        <v>485</v>
      </c>
      <c r="C194" s="32" t="s">
        <v>486</v>
      </c>
      <c r="D194" s="58">
        <v>7343.13</v>
      </c>
      <c r="E194" s="58">
        <v>8907.59</v>
      </c>
      <c r="F194" s="58">
        <v>12778.84</v>
      </c>
      <c r="G194" s="58">
        <v>13413.08</v>
      </c>
      <c r="H194" s="58">
        <v>10551.9</v>
      </c>
      <c r="I194" s="54">
        <v>8544.76</v>
      </c>
      <c r="J194" s="58">
        <v>8394.9699999999993</v>
      </c>
      <c r="K194" s="58">
        <v>6788.87</v>
      </c>
      <c r="L194" s="58">
        <f t="shared" si="79"/>
        <v>7909.5333333333328</v>
      </c>
      <c r="M194" s="58">
        <f t="shared" si="80"/>
        <v>7697.7911111111107</v>
      </c>
      <c r="N194" s="58">
        <f t="shared" si="81"/>
        <v>7465.3981481481469</v>
      </c>
      <c r="O194" s="58">
        <f t="shared" si="82"/>
        <v>7690.9075308641959</v>
      </c>
      <c r="P194" s="54">
        <f t="shared" si="77"/>
        <v>107486.77012345679</v>
      </c>
    </row>
    <row r="195" spans="1:16">
      <c r="A195" s="32" t="s">
        <v>487</v>
      </c>
      <c r="B195" s="31" t="s">
        <v>488</v>
      </c>
      <c r="C195" s="32" t="s">
        <v>489</v>
      </c>
      <c r="D195" s="58">
        <v>1608.37</v>
      </c>
      <c r="E195" s="58">
        <v>1152.5899999999999</v>
      </c>
      <c r="F195" s="58">
        <v>1453.7</v>
      </c>
      <c r="G195" s="58">
        <v>1975.61</v>
      </c>
      <c r="H195" s="58">
        <v>2086.31</v>
      </c>
      <c r="I195" s="54">
        <v>1957.14</v>
      </c>
      <c r="J195" s="58">
        <v>2268.06</v>
      </c>
      <c r="K195" s="58">
        <v>2275.96</v>
      </c>
      <c r="L195" s="58">
        <f t="shared" si="79"/>
        <v>2167.0533333333333</v>
      </c>
      <c r="M195" s="58">
        <f t="shared" si="80"/>
        <v>2237.0244444444447</v>
      </c>
      <c r="N195" s="58">
        <f t="shared" si="81"/>
        <v>2226.6792592592592</v>
      </c>
      <c r="O195" s="58">
        <f t="shared" si="82"/>
        <v>2210.2523456790127</v>
      </c>
      <c r="P195" s="54">
        <f t="shared" si="77"/>
        <v>23618.749382716047</v>
      </c>
    </row>
    <row r="196" spans="1:16">
      <c r="A196" s="32" t="s">
        <v>490</v>
      </c>
      <c r="B196" s="31" t="s">
        <v>491</v>
      </c>
      <c r="C196" s="32" t="s">
        <v>492</v>
      </c>
      <c r="D196" s="58">
        <v>114.04</v>
      </c>
      <c r="E196" s="58">
        <v>86.53</v>
      </c>
      <c r="F196" s="58">
        <v>68.180000000000007</v>
      </c>
      <c r="G196" s="58">
        <v>69.92</v>
      </c>
      <c r="H196" s="58">
        <v>42.05</v>
      </c>
      <c r="I196" s="54">
        <v>29.07</v>
      </c>
      <c r="J196" s="58">
        <v>27.62</v>
      </c>
      <c r="K196" s="58">
        <v>32.299999999999997</v>
      </c>
      <c r="L196" s="58">
        <f t="shared" si="79"/>
        <v>29.66333333333333</v>
      </c>
      <c r="M196" s="58">
        <f t="shared" si="80"/>
        <v>29.861111111111111</v>
      </c>
      <c r="N196" s="58">
        <f t="shared" si="81"/>
        <v>30.608148148148146</v>
      </c>
      <c r="O196" s="58">
        <f t="shared" si="82"/>
        <v>30.044197530864196</v>
      </c>
      <c r="P196" s="54">
        <f t="shared" si="77"/>
        <v>589.88679012345688</v>
      </c>
    </row>
    <row r="197" spans="1:16">
      <c r="A197" s="32" t="s">
        <v>493</v>
      </c>
      <c r="B197" s="31" t="s">
        <v>494</v>
      </c>
      <c r="C197" s="32" t="s">
        <v>495</v>
      </c>
      <c r="D197" s="58">
        <v>729.88</v>
      </c>
      <c r="E197" s="58">
        <v>129.07</v>
      </c>
      <c r="F197" s="58">
        <v>417.17</v>
      </c>
      <c r="G197" s="58">
        <v>554.87</v>
      </c>
      <c r="H197" s="58">
        <v>565.97</v>
      </c>
      <c r="I197" s="54">
        <v>503.12</v>
      </c>
      <c r="J197" s="58">
        <v>534.12</v>
      </c>
      <c r="K197" s="58">
        <v>536.13</v>
      </c>
      <c r="L197" s="58">
        <f t="shared" si="79"/>
        <v>524.45666666666659</v>
      </c>
      <c r="M197" s="58">
        <f t="shared" si="80"/>
        <v>531.56888888888886</v>
      </c>
      <c r="N197" s="58">
        <f t="shared" si="81"/>
        <v>530.71851851851852</v>
      </c>
      <c r="O197" s="58">
        <f t="shared" si="82"/>
        <v>528.9146913580247</v>
      </c>
      <c r="P197" s="54">
        <f t="shared" si="77"/>
        <v>6085.9887654320992</v>
      </c>
    </row>
    <row r="198" spans="1:16">
      <c r="A198" s="32" t="s">
        <v>496</v>
      </c>
      <c r="B198" s="31" t="s">
        <v>497</v>
      </c>
      <c r="C198" s="32" t="s">
        <v>498</v>
      </c>
      <c r="D198" s="58">
        <v>1180.78</v>
      </c>
      <c r="E198" s="58">
        <v>1112.6400000000001</v>
      </c>
      <c r="F198" s="58">
        <v>1089.1600000000001</v>
      </c>
      <c r="G198" s="58">
        <v>1182.57</v>
      </c>
      <c r="H198" s="58">
        <v>1253.03</v>
      </c>
      <c r="I198" s="54">
        <v>1202.9000000000001</v>
      </c>
      <c r="J198" s="58">
        <v>1376</v>
      </c>
      <c r="K198" s="58">
        <v>1000.83</v>
      </c>
      <c r="L198" s="58">
        <f t="shared" si="79"/>
        <v>1193.2433333333333</v>
      </c>
      <c r="M198" s="58">
        <f t="shared" si="80"/>
        <v>1190.0244444444445</v>
      </c>
      <c r="N198" s="58">
        <f t="shared" si="81"/>
        <v>1128.0325925925927</v>
      </c>
      <c r="O198" s="58">
        <f t="shared" si="82"/>
        <v>1170.4334567901235</v>
      </c>
      <c r="P198" s="54">
        <f t="shared" si="77"/>
        <v>14079.643827160497</v>
      </c>
    </row>
    <row r="199" spans="1:16">
      <c r="A199" s="32" t="s">
        <v>499</v>
      </c>
      <c r="B199" s="31" t="s">
        <v>500</v>
      </c>
      <c r="C199" s="32" t="s">
        <v>501</v>
      </c>
      <c r="D199" s="58">
        <v>2.4500000000000002</v>
      </c>
      <c r="E199" s="58">
        <v>2.34</v>
      </c>
      <c r="F199" s="58">
        <v>2.31</v>
      </c>
      <c r="G199" s="58">
        <v>2.54</v>
      </c>
      <c r="H199" s="58">
        <v>7.19</v>
      </c>
      <c r="I199" s="54">
        <v>15.37</v>
      </c>
      <c r="J199" s="58">
        <v>17.690000000000001</v>
      </c>
      <c r="K199" s="58">
        <v>16.27</v>
      </c>
      <c r="L199" s="58">
        <f t="shared" si="79"/>
        <v>16.443333333333332</v>
      </c>
      <c r="M199" s="58">
        <f t="shared" si="80"/>
        <v>16.801111111111112</v>
      </c>
      <c r="N199" s="58">
        <f t="shared" si="81"/>
        <v>16.504814814814814</v>
      </c>
      <c r="O199" s="58">
        <f t="shared" si="82"/>
        <v>16.583086419753084</v>
      </c>
      <c r="P199" s="54">
        <f t="shared" si="77"/>
        <v>132.49234567901232</v>
      </c>
    </row>
    <row r="200" spans="1:16">
      <c r="A200" s="32" t="s">
        <v>502</v>
      </c>
      <c r="B200" s="31" t="s">
        <v>503</v>
      </c>
      <c r="C200" s="32" t="s">
        <v>504</v>
      </c>
      <c r="D200" s="58">
        <v>3496.2</v>
      </c>
      <c r="E200" s="58">
        <v>3290.76</v>
      </c>
      <c r="F200" s="58">
        <v>3214.17</v>
      </c>
      <c r="G200" s="58">
        <v>3484.41</v>
      </c>
      <c r="H200" s="58">
        <v>3694.49</v>
      </c>
      <c r="I200" s="54">
        <v>3545.57</v>
      </c>
      <c r="J200" s="58">
        <v>4103.76</v>
      </c>
      <c r="K200" s="58">
        <v>3778.68</v>
      </c>
      <c r="L200" s="58">
        <f t="shared" si="79"/>
        <v>3809.3366666666666</v>
      </c>
      <c r="M200" s="58">
        <f t="shared" si="80"/>
        <v>3897.258888888889</v>
      </c>
      <c r="N200" s="58">
        <f t="shared" si="81"/>
        <v>3828.4251851851855</v>
      </c>
      <c r="O200" s="58">
        <f t="shared" si="82"/>
        <v>3845.0069135802473</v>
      </c>
      <c r="P200" s="54">
        <f t="shared" si="77"/>
        <v>43988.067654320992</v>
      </c>
    </row>
    <row r="201" spans="1:16">
      <c r="A201" s="32" t="s">
        <v>505</v>
      </c>
      <c r="B201" s="31" t="s">
        <v>506</v>
      </c>
      <c r="C201" s="32" t="s">
        <v>507</v>
      </c>
      <c r="D201" s="58">
        <v>781.22</v>
      </c>
      <c r="E201" s="58">
        <v>689.46</v>
      </c>
      <c r="F201" s="58">
        <v>663.25</v>
      </c>
      <c r="G201" s="58">
        <v>685.59</v>
      </c>
      <c r="H201" s="58">
        <v>650.70000000000005</v>
      </c>
      <c r="I201" s="54">
        <v>520.67999999999995</v>
      </c>
      <c r="J201" s="58">
        <v>604.29</v>
      </c>
      <c r="K201" s="58">
        <v>460.94</v>
      </c>
      <c r="L201" s="58">
        <f t="shared" si="79"/>
        <v>528.63666666666666</v>
      </c>
      <c r="M201" s="58">
        <f t="shared" si="80"/>
        <v>531.28888888888889</v>
      </c>
      <c r="N201" s="58">
        <f t="shared" si="81"/>
        <v>506.9551851851852</v>
      </c>
      <c r="O201" s="58">
        <f t="shared" si="82"/>
        <v>522.29358024691362</v>
      </c>
      <c r="P201" s="54">
        <f t="shared" si="77"/>
        <v>7145.304320987655</v>
      </c>
    </row>
    <row r="202" spans="1:16">
      <c r="A202" s="32" t="s">
        <v>508</v>
      </c>
      <c r="B202" s="31" t="s">
        <v>509</v>
      </c>
      <c r="C202" s="32" t="s">
        <v>510</v>
      </c>
      <c r="D202" s="58">
        <v>1052.23</v>
      </c>
      <c r="E202" s="58">
        <v>1092.05</v>
      </c>
      <c r="F202" s="58">
        <v>1068.73</v>
      </c>
      <c r="G202" s="58">
        <v>1160.08</v>
      </c>
      <c r="H202" s="58">
        <v>1229.29</v>
      </c>
      <c r="I202" s="54">
        <v>1180.1500000000001</v>
      </c>
      <c r="J202" s="58">
        <v>1365.57</v>
      </c>
      <c r="K202" s="58">
        <v>1257.8699999999999</v>
      </c>
      <c r="L202" s="58">
        <f t="shared" si="79"/>
        <v>1267.8633333333335</v>
      </c>
      <c r="M202" s="58">
        <f t="shared" si="80"/>
        <v>1297.1011111111111</v>
      </c>
      <c r="N202" s="58">
        <f t="shared" si="81"/>
        <v>1274.2781481481481</v>
      </c>
      <c r="O202" s="58">
        <f t="shared" si="82"/>
        <v>1279.7475308641976</v>
      </c>
      <c r="P202" s="54">
        <f t="shared" si="77"/>
        <v>14524.960123456791</v>
      </c>
    </row>
    <row r="203" spans="1:16">
      <c r="A203" s="32" t="s">
        <v>511</v>
      </c>
      <c r="B203" s="31" t="s">
        <v>512</v>
      </c>
      <c r="C203" s="32" t="s">
        <v>513</v>
      </c>
      <c r="D203" s="58">
        <v>11007.77</v>
      </c>
      <c r="E203" s="58">
        <v>10359.52</v>
      </c>
      <c r="F203" s="58">
        <v>10118.450000000001</v>
      </c>
      <c r="G203" s="58">
        <v>10880.89</v>
      </c>
      <c r="H203" s="58">
        <v>11473.96</v>
      </c>
      <c r="I203" s="54">
        <v>11010.82</v>
      </c>
      <c r="J203" s="58">
        <v>12743.99</v>
      </c>
      <c r="K203" s="58">
        <v>11734.43</v>
      </c>
      <c r="L203" s="58">
        <f t="shared" si="79"/>
        <v>11829.746666666666</v>
      </c>
      <c r="M203" s="58">
        <f t="shared" si="80"/>
        <v>12102.722222222221</v>
      </c>
      <c r="N203" s="58">
        <f t="shared" si="81"/>
        <v>11888.966296296296</v>
      </c>
      <c r="O203" s="58">
        <f t="shared" si="82"/>
        <v>11940.478395061727</v>
      </c>
      <c r="P203" s="54">
        <f t="shared" si="77"/>
        <v>137091.74358024693</v>
      </c>
    </row>
    <row r="204" spans="1:16">
      <c r="A204" s="32" t="s">
        <v>514</v>
      </c>
      <c r="B204" s="31" t="s">
        <v>515</v>
      </c>
      <c r="C204" s="32" t="s">
        <v>516</v>
      </c>
      <c r="D204" s="58">
        <v>12123.26</v>
      </c>
      <c r="E204" s="58">
        <v>11410.92</v>
      </c>
      <c r="F204" s="58">
        <v>11145.3</v>
      </c>
      <c r="G204" s="58">
        <v>12082.4</v>
      </c>
      <c r="H204" s="58">
        <v>12810.84</v>
      </c>
      <c r="I204" s="54">
        <v>12294.45</v>
      </c>
      <c r="J204" s="58">
        <v>14230.01</v>
      </c>
      <c r="K204" s="58">
        <v>13102.79</v>
      </c>
      <c r="L204" s="58">
        <f t="shared" si="79"/>
        <v>13209.083333333334</v>
      </c>
      <c r="M204" s="58">
        <f t="shared" si="80"/>
        <v>13513.961111111113</v>
      </c>
      <c r="N204" s="58">
        <f t="shared" si="81"/>
        <v>13275.278148148151</v>
      </c>
      <c r="O204" s="58">
        <f t="shared" si="82"/>
        <v>13332.774197530865</v>
      </c>
      <c r="P204" s="54">
        <f t="shared" si="77"/>
        <v>152531.06679012347</v>
      </c>
    </row>
    <row r="205" spans="1:16">
      <c r="A205" s="32" t="s">
        <v>517</v>
      </c>
      <c r="B205" s="31" t="s">
        <v>518</v>
      </c>
      <c r="C205" s="32" t="s">
        <v>519</v>
      </c>
      <c r="D205" s="58">
        <v>46.87</v>
      </c>
      <c r="E205" s="58">
        <v>44.83</v>
      </c>
      <c r="F205" s="58">
        <v>44.36</v>
      </c>
      <c r="G205" s="58">
        <v>48.64</v>
      </c>
      <c r="H205" s="58">
        <v>51.39</v>
      </c>
      <c r="I205" s="54">
        <v>49.26</v>
      </c>
      <c r="J205" s="58">
        <v>56.71</v>
      </c>
      <c r="K205" s="58">
        <v>52.15</v>
      </c>
      <c r="L205" s="58">
        <f t="shared" si="79"/>
        <v>52.706666666666671</v>
      </c>
      <c r="M205" s="58">
        <f t="shared" si="80"/>
        <v>53.855555555555554</v>
      </c>
      <c r="N205" s="58">
        <f t="shared" si="81"/>
        <v>52.904074074074082</v>
      </c>
      <c r="O205" s="58">
        <f t="shared" si="82"/>
        <v>53.155432098765438</v>
      </c>
      <c r="P205" s="54">
        <f t="shared" si="77"/>
        <v>606.83172839506165</v>
      </c>
    </row>
    <row r="206" spans="1:16">
      <c r="A206" s="32" t="s">
        <v>520</v>
      </c>
      <c r="B206" s="31" t="s">
        <v>521</v>
      </c>
      <c r="C206" s="32" t="s">
        <v>522</v>
      </c>
      <c r="D206" s="58">
        <v>685.32</v>
      </c>
      <c r="E206" s="58">
        <v>632.22</v>
      </c>
      <c r="F206" s="58">
        <v>472.58</v>
      </c>
      <c r="G206" s="58">
        <v>464.81</v>
      </c>
      <c r="H206" s="58">
        <v>492.87</v>
      </c>
      <c r="I206" s="54">
        <v>320</v>
      </c>
      <c r="J206" s="58">
        <v>195.42</v>
      </c>
      <c r="K206" s="58">
        <v>180.16</v>
      </c>
      <c r="L206" s="58">
        <f t="shared" si="79"/>
        <v>231.85999999999999</v>
      </c>
      <c r="M206" s="58">
        <f t="shared" si="80"/>
        <v>202.48</v>
      </c>
      <c r="N206" s="58">
        <f t="shared" si="81"/>
        <v>204.83333333333334</v>
      </c>
      <c r="O206" s="58">
        <f t="shared" si="82"/>
        <v>213.05777777777777</v>
      </c>
      <c r="P206" s="54">
        <f t="shared" si="77"/>
        <v>4295.6111111111113</v>
      </c>
    </row>
    <row r="207" spans="1:16">
      <c r="A207" s="32" t="s">
        <v>523</v>
      </c>
      <c r="B207" s="31" t="s">
        <v>524</v>
      </c>
      <c r="C207" s="32" t="s">
        <v>525</v>
      </c>
      <c r="D207" s="58">
        <v>88.08</v>
      </c>
      <c r="E207" s="58">
        <v>84.25</v>
      </c>
      <c r="F207" s="58">
        <v>83.36</v>
      </c>
      <c r="G207" s="58">
        <v>91.41</v>
      </c>
      <c r="H207" s="58">
        <v>96.57</v>
      </c>
      <c r="I207" s="54">
        <v>92.59</v>
      </c>
      <c r="J207" s="58">
        <v>106.56</v>
      </c>
      <c r="K207" s="58">
        <v>98</v>
      </c>
      <c r="L207" s="58">
        <f t="shared" si="79"/>
        <v>99.05</v>
      </c>
      <c r="M207" s="58">
        <f t="shared" si="80"/>
        <v>101.20333333333333</v>
      </c>
      <c r="N207" s="58">
        <f t="shared" si="81"/>
        <v>99.417777777777772</v>
      </c>
      <c r="O207" s="58">
        <f t="shared" si="82"/>
        <v>99.890370370370363</v>
      </c>
      <c r="P207" s="54">
        <f t="shared" si="77"/>
        <v>1140.3814814814814</v>
      </c>
    </row>
    <row r="208" spans="1:16">
      <c r="A208" s="32" t="s">
        <v>526</v>
      </c>
      <c r="B208" s="31" t="s">
        <v>527</v>
      </c>
      <c r="C208" s="32" t="s">
        <v>528</v>
      </c>
      <c r="D208" s="58">
        <v>634.62</v>
      </c>
      <c r="E208" s="58">
        <v>598.45000000000005</v>
      </c>
      <c r="F208" s="58">
        <v>586.88</v>
      </c>
      <c r="G208" s="58">
        <v>637.04999999999995</v>
      </c>
      <c r="H208" s="58">
        <v>675.45</v>
      </c>
      <c r="I208" s="54">
        <v>647.73</v>
      </c>
      <c r="J208" s="58">
        <v>749.1</v>
      </c>
      <c r="K208" s="58">
        <v>690.55</v>
      </c>
      <c r="L208" s="58">
        <f t="shared" si="79"/>
        <v>695.79333333333341</v>
      </c>
      <c r="M208" s="58">
        <f t="shared" si="80"/>
        <v>711.81444444444458</v>
      </c>
      <c r="N208" s="58">
        <f t="shared" si="81"/>
        <v>699.38592592592602</v>
      </c>
      <c r="O208" s="58">
        <f t="shared" si="82"/>
        <v>702.33123456790133</v>
      </c>
      <c r="P208" s="54">
        <f t="shared" si="77"/>
        <v>8029.1549382716048</v>
      </c>
    </row>
    <row r="209" spans="1:16">
      <c r="A209" s="32" t="s">
        <v>529</v>
      </c>
      <c r="B209" s="31" t="s">
        <v>530</v>
      </c>
      <c r="C209" s="32" t="s">
        <v>531</v>
      </c>
      <c r="D209" s="58">
        <v>1919.83</v>
      </c>
      <c r="E209" s="58">
        <v>1920.83</v>
      </c>
      <c r="F209" s="58">
        <v>1021.35</v>
      </c>
      <c r="G209" s="58">
        <v>451.59</v>
      </c>
      <c r="H209" s="58">
        <v>266.98</v>
      </c>
      <c r="I209" s="54">
        <v>94.84</v>
      </c>
      <c r="J209" s="58">
        <v>56.53</v>
      </c>
      <c r="K209" s="58">
        <v>51.99</v>
      </c>
      <c r="L209" s="58">
        <f t="shared" si="79"/>
        <v>67.786666666666676</v>
      </c>
      <c r="M209" s="58">
        <f t="shared" si="80"/>
        <v>58.768888888888888</v>
      </c>
      <c r="N209" s="58">
        <f t="shared" si="81"/>
        <v>59.515185185185182</v>
      </c>
      <c r="O209" s="58">
        <f t="shared" si="82"/>
        <v>62.023580246913582</v>
      </c>
      <c r="P209" s="54">
        <f t="shared" si="77"/>
        <v>6032.0343209876537</v>
      </c>
    </row>
    <row r="210" spans="1:16">
      <c r="A210" s="50" t="s">
        <v>532</v>
      </c>
      <c r="B210" s="31"/>
      <c r="C210" s="55" t="s">
        <v>533</v>
      </c>
      <c r="D210" s="56">
        <f t="shared" ref="D210:P210" si="83">SUM(D211:D240)</f>
        <v>125895.33000000002</v>
      </c>
      <c r="E210" s="56">
        <f t="shared" si="83"/>
        <v>129907.96</v>
      </c>
      <c r="F210" s="56">
        <f t="shared" si="83"/>
        <v>107823.34</v>
      </c>
      <c r="G210" s="56">
        <f t="shared" si="83"/>
        <v>132134.93999999997</v>
      </c>
      <c r="H210" s="56">
        <f t="shared" si="83"/>
        <v>135455.91</v>
      </c>
      <c r="I210" s="56">
        <f t="shared" si="83"/>
        <v>124626.02000000002</v>
      </c>
      <c r="J210" s="56">
        <f t="shared" si="83"/>
        <v>130091.67000000001</v>
      </c>
      <c r="K210" s="56">
        <f t="shared" si="83"/>
        <v>124534.09000000003</v>
      </c>
      <c r="L210" s="56">
        <f t="shared" si="83"/>
        <v>114890.74999999999</v>
      </c>
      <c r="M210" s="56">
        <f t="shared" si="83"/>
        <v>116960.88666666667</v>
      </c>
      <c r="N210" s="56">
        <f t="shared" si="83"/>
        <v>117294.22555555553</v>
      </c>
      <c r="O210" s="56">
        <f t="shared" si="83"/>
        <v>116072.90407407407</v>
      </c>
      <c r="P210" s="56">
        <f t="shared" si="83"/>
        <v>1475688.0262962959</v>
      </c>
    </row>
    <row r="211" spans="1:16">
      <c r="A211" s="32" t="s">
        <v>534</v>
      </c>
      <c r="B211" s="31" t="s">
        <v>173</v>
      </c>
      <c r="C211" s="32" t="s">
        <v>535</v>
      </c>
      <c r="D211" s="56">
        <v>34515.040000000001</v>
      </c>
      <c r="E211" s="56">
        <v>58533.84</v>
      </c>
      <c r="F211" s="56">
        <v>40558.080000000002</v>
      </c>
      <c r="G211" s="56">
        <v>41536.550000000003</v>
      </c>
      <c r="H211" s="56">
        <v>52528.37</v>
      </c>
      <c r="I211" s="56">
        <v>35174.370000000003</v>
      </c>
      <c r="J211" s="56">
        <v>34923.699999999997</v>
      </c>
      <c r="K211" s="56">
        <v>27503.05</v>
      </c>
      <c r="L211" s="58">
        <v>23000</v>
      </c>
      <c r="M211" s="58">
        <f>L211</f>
        <v>23000</v>
      </c>
      <c r="N211" s="58">
        <f>M211</f>
        <v>23000</v>
      </c>
      <c r="O211" s="58">
        <v>22678.95</v>
      </c>
      <c r="P211" s="54">
        <f t="shared" si="77"/>
        <v>416951.95</v>
      </c>
    </row>
    <row r="212" spans="1:16">
      <c r="A212" s="32" t="s">
        <v>536</v>
      </c>
      <c r="B212" s="31" t="s">
        <v>537</v>
      </c>
      <c r="C212" s="32" t="s">
        <v>538</v>
      </c>
      <c r="D212" s="54">
        <v>1543.98</v>
      </c>
      <c r="E212" s="54">
        <v>1500.06</v>
      </c>
      <c r="F212" s="54">
        <v>1578.57</v>
      </c>
      <c r="G212" s="54">
        <v>1921.09</v>
      </c>
      <c r="H212" s="54">
        <v>2280.46</v>
      </c>
      <c r="I212" s="54">
        <v>2222.0700000000002</v>
      </c>
      <c r="J212" s="54">
        <v>3167.31</v>
      </c>
      <c r="K212" s="58">
        <v>3215.33</v>
      </c>
      <c r="L212" s="58">
        <f t="shared" si="79"/>
        <v>2868.2366666666662</v>
      </c>
      <c r="M212" s="58">
        <f t="shared" ref="M212:O216" si="84">SUM(J212:L212)/3</f>
        <v>3083.6255555555549</v>
      </c>
      <c r="N212" s="58">
        <f t="shared" si="84"/>
        <v>3055.7307407407402</v>
      </c>
      <c r="O212" s="58">
        <f t="shared" si="84"/>
        <v>3002.5309876543201</v>
      </c>
      <c r="P212" s="54">
        <f t="shared" si="77"/>
        <v>29438.993950617281</v>
      </c>
    </row>
    <row r="213" spans="1:16">
      <c r="A213" s="32" t="s">
        <v>539</v>
      </c>
      <c r="B213" s="31" t="s">
        <v>126</v>
      </c>
      <c r="C213" s="32" t="s">
        <v>540</v>
      </c>
      <c r="D213" s="54">
        <v>5091.5200000000004</v>
      </c>
      <c r="E213" s="54">
        <v>4825.01</v>
      </c>
      <c r="F213" s="54">
        <v>6833.3</v>
      </c>
      <c r="G213" s="54">
        <v>4320.05</v>
      </c>
      <c r="H213" s="54">
        <v>5520.93</v>
      </c>
      <c r="I213" s="54">
        <v>5343.53</v>
      </c>
      <c r="J213" s="54">
        <v>7080.82</v>
      </c>
      <c r="K213" s="58">
        <v>5665.73</v>
      </c>
      <c r="L213" s="58">
        <f t="shared" si="79"/>
        <v>6030.0266666666657</v>
      </c>
      <c r="M213" s="58">
        <f t="shared" si="84"/>
        <v>6258.858888888888</v>
      </c>
      <c r="N213" s="58">
        <f t="shared" si="84"/>
        <v>5984.8718518518508</v>
      </c>
      <c r="O213" s="58">
        <f t="shared" si="84"/>
        <v>6091.2524691358012</v>
      </c>
      <c r="P213" s="54">
        <f t="shared" si="77"/>
        <v>69045.899876543204</v>
      </c>
    </row>
    <row r="214" spans="1:16">
      <c r="A214" s="32" t="s">
        <v>541</v>
      </c>
      <c r="B214" s="31" t="s">
        <v>542</v>
      </c>
      <c r="C214" s="32" t="s">
        <v>543</v>
      </c>
      <c r="D214" s="54">
        <v>524.49</v>
      </c>
      <c r="E214" s="54">
        <v>772.25</v>
      </c>
      <c r="F214" s="54">
        <v>1095.77</v>
      </c>
      <c r="G214" s="54">
        <v>1519.09</v>
      </c>
      <c r="H214" s="54">
        <v>1430.7</v>
      </c>
      <c r="I214" s="54">
        <v>1140.08</v>
      </c>
      <c r="J214" s="54">
        <v>1504.38</v>
      </c>
      <c r="K214" s="58">
        <v>1224.9100000000001</v>
      </c>
      <c r="L214" s="58">
        <f t="shared" si="79"/>
        <v>1289.79</v>
      </c>
      <c r="M214" s="58">
        <f t="shared" si="84"/>
        <v>1339.6933333333334</v>
      </c>
      <c r="N214" s="58">
        <f t="shared" si="84"/>
        <v>1284.7977777777778</v>
      </c>
      <c r="O214" s="58">
        <f t="shared" si="84"/>
        <v>1304.7603703703705</v>
      </c>
      <c r="P214" s="54">
        <f t="shared" si="77"/>
        <v>14430.711481481479</v>
      </c>
    </row>
    <row r="215" spans="1:16">
      <c r="A215" s="32" t="s">
        <v>544</v>
      </c>
      <c r="B215" s="31" t="s">
        <v>545</v>
      </c>
      <c r="C215" s="32" t="s">
        <v>546</v>
      </c>
      <c r="D215" s="54">
        <v>194.52</v>
      </c>
      <c r="E215" s="54">
        <v>178.25</v>
      </c>
      <c r="F215" s="54">
        <v>126.12</v>
      </c>
      <c r="G215" s="54">
        <v>199.21</v>
      </c>
      <c r="H215" s="54">
        <v>275.11</v>
      </c>
      <c r="I215" s="54">
        <v>381.5</v>
      </c>
      <c r="J215" s="54">
        <v>494.72</v>
      </c>
      <c r="K215" s="58">
        <v>463.38</v>
      </c>
      <c r="L215" s="58">
        <f t="shared" si="79"/>
        <v>446.5333333333333</v>
      </c>
      <c r="M215" s="58">
        <f t="shared" si="84"/>
        <v>468.21111111111105</v>
      </c>
      <c r="N215" s="58">
        <f t="shared" si="84"/>
        <v>459.37481481481478</v>
      </c>
      <c r="O215" s="58">
        <f t="shared" si="84"/>
        <v>458.03975308641969</v>
      </c>
      <c r="P215" s="54">
        <f t="shared" si="77"/>
        <v>4144.9690123456785</v>
      </c>
    </row>
    <row r="216" spans="1:16">
      <c r="A216" s="32" t="s">
        <v>547</v>
      </c>
      <c r="B216" s="31" t="s">
        <v>144</v>
      </c>
      <c r="C216" s="32" t="s">
        <v>548</v>
      </c>
      <c r="D216" s="54">
        <v>1297.3399999999999</v>
      </c>
      <c r="E216" s="54">
        <v>1211.98</v>
      </c>
      <c r="F216" s="54">
        <v>1189.6500000000001</v>
      </c>
      <c r="G216" s="54">
        <v>1280.56</v>
      </c>
      <c r="H216" s="54">
        <v>1429.21</v>
      </c>
      <c r="I216" s="54">
        <v>1246.6500000000001</v>
      </c>
      <c r="J216" s="54">
        <v>1539.2</v>
      </c>
      <c r="K216" s="58">
        <v>1469.4</v>
      </c>
      <c r="L216" s="58">
        <f t="shared" si="79"/>
        <v>1418.4166666666667</v>
      </c>
      <c r="M216" s="58">
        <f t="shared" si="84"/>
        <v>1475.6722222222224</v>
      </c>
      <c r="N216" s="58">
        <f t="shared" si="84"/>
        <v>1454.4962962962964</v>
      </c>
      <c r="O216" s="58">
        <f t="shared" si="84"/>
        <v>1449.5283950617286</v>
      </c>
      <c r="P216" s="54">
        <f t="shared" si="77"/>
        <v>16462.103580246912</v>
      </c>
    </row>
    <row r="217" spans="1:16">
      <c r="A217" s="32" t="s">
        <v>549</v>
      </c>
      <c r="B217" s="31" t="s">
        <v>550</v>
      </c>
      <c r="C217" s="32" t="s">
        <v>551</v>
      </c>
      <c r="D217" s="54">
        <v>719.22</v>
      </c>
      <c r="E217" s="54">
        <v>527.49</v>
      </c>
      <c r="F217" s="54">
        <v>335.01</v>
      </c>
      <c r="G217" s="54">
        <v>4.04</v>
      </c>
      <c r="H217" s="54">
        <v>4.29</v>
      </c>
      <c r="I217" s="54">
        <v>3.53</v>
      </c>
      <c r="J217" s="54">
        <v>3.36</v>
      </c>
      <c r="K217" s="58">
        <v>0</v>
      </c>
      <c r="L217" s="58">
        <v>0</v>
      </c>
      <c r="M217" s="58">
        <v>0</v>
      </c>
      <c r="N217" s="58">
        <v>0</v>
      </c>
      <c r="O217" s="58">
        <v>3</v>
      </c>
      <c r="P217" s="54">
        <f t="shared" si="77"/>
        <v>1599.9399999999998</v>
      </c>
    </row>
    <row r="218" spans="1:16">
      <c r="A218" s="32" t="s">
        <v>552</v>
      </c>
      <c r="B218" s="31" t="s">
        <v>139</v>
      </c>
      <c r="C218" s="32" t="s">
        <v>553</v>
      </c>
      <c r="D218" s="54">
        <v>159.22</v>
      </c>
      <c r="E218" s="54">
        <v>123.61</v>
      </c>
      <c r="F218" s="54">
        <v>87.46</v>
      </c>
      <c r="G218" s="54">
        <v>124.99</v>
      </c>
      <c r="H218" s="54">
        <v>106.13</v>
      </c>
      <c r="I218" s="54">
        <v>170.91</v>
      </c>
      <c r="J218" s="54">
        <v>387.41</v>
      </c>
      <c r="K218" s="58">
        <v>271.76</v>
      </c>
      <c r="L218" s="58">
        <f t="shared" si="79"/>
        <v>276.69333333333333</v>
      </c>
      <c r="M218" s="58">
        <f t="shared" ref="M218:O220" si="85">SUM(J218:L218)/3</f>
        <v>311.9544444444445</v>
      </c>
      <c r="N218" s="58">
        <f t="shared" si="85"/>
        <v>286.80259259259265</v>
      </c>
      <c r="O218" s="58">
        <f t="shared" si="85"/>
        <v>291.81679012345683</v>
      </c>
      <c r="P218" s="54">
        <f t="shared" si="77"/>
        <v>2598.7571604938275</v>
      </c>
    </row>
    <row r="219" spans="1:16">
      <c r="A219" s="32" t="s">
        <v>554</v>
      </c>
      <c r="B219" s="31" t="s">
        <v>555</v>
      </c>
      <c r="C219" s="32" t="s">
        <v>556</v>
      </c>
      <c r="D219" s="54">
        <v>1165.0899999999999</v>
      </c>
      <c r="E219" s="54">
        <v>519.89</v>
      </c>
      <c r="F219" s="54">
        <v>475.8</v>
      </c>
      <c r="G219" s="54">
        <v>0</v>
      </c>
      <c r="H219" s="54">
        <v>0</v>
      </c>
      <c r="I219" s="54">
        <v>0</v>
      </c>
      <c r="J219" s="54">
        <v>0</v>
      </c>
      <c r="K219" s="58">
        <v>0</v>
      </c>
      <c r="L219" s="58">
        <f t="shared" si="79"/>
        <v>0</v>
      </c>
      <c r="M219" s="58">
        <f t="shared" si="85"/>
        <v>0</v>
      </c>
      <c r="N219" s="58">
        <f t="shared" si="85"/>
        <v>0</v>
      </c>
      <c r="O219" s="58">
        <f t="shared" si="85"/>
        <v>0</v>
      </c>
      <c r="P219" s="54">
        <f t="shared" si="77"/>
        <v>2160.7800000000002</v>
      </c>
    </row>
    <row r="220" spans="1:16">
      <c r="A220" s="32" t="s">
        <v>557</v>
      </c>
      <c r="B220" s="31" t="s">
        <v>558</v>
      </c>
      <c r="C220" s="32" t="s">
        <v>559</v>
      </c>
      <c r="D220" s="54">
        <v>28056.6</v>
      </c>
      <c r="E220" s="54">
        <v>11627.02</v>
      </c>
      <c r="F220" s="54">
        <v>9446.82</v>
      </c>
      <c r="G220" s="54">
        <v>25588.48</v>
      </c>
      <c r="H220" s="54">
        <v>18825.36</v>
      </c>
      <c r="I220" s="54">
        <v>19696.509999999998</v>
      </c>
      <c r="J220" s="54">
        <v>18951.560000000001</v>
      </c>
      <c r="K220" s="58">
        <v>23256.9</v>
      </c>
      <c r="L220" s="58">
        <f t="shared" si="79"/>
        <v>20634.990000000002</v>
      </c>
      <c r="M220" s="58">
        <f t="shared" si="85"/>
        <v>20947.816666666669</v>
      </c>
      <c r="N220" s="58">
        <f t="shared" si="85"/>
        <v>21613.235555555555</v>
      </c>
      <c r="O220" s="58">
        <f t="shared" si="85"/>
        <v>21065.347407407407</v>
      </c>
      <c r="P220" s="54">
        <f t="shared" si="77"/>
        <v>239710.63962962964</v>
      </c>
    </row>
    <row r="221" spans="1:16">
      <c r="A221" s="32" t="s">
        <v>560</v>
      </c>
      <c r="B221" s="31" t="s">
        <v>561</v>
      </c>
      <c r="C221" s="32" t="s">
        <v>562</v>
      </c>
      <c r="D221" s="54">
        <v>1245.1600000000001</v>
      </c>
      <c r="E221" s="54">
        <v>1436.51</v>
      </c>
      <c r="F221" s="54">
        <v>1184.03</v>
      </c>
      <c r="G221" s="54">
        <v>1354.64</v>
      </c>
      <c r="H221" s="54">
        <v>1227.68</v>
      </c>
      <c r="I221" s="54">
        <v>1438.27</v>
      </c>
      <c r="J221" s="54">
        <v>1345.45</v>
      </c>
      <c r="K221" s="58">
        <v>0</v>
      </c>
      <c r="L221" s="58">
        <v>0</v>
      </c>
      <c r="M221" s="58">
        <v>0</v>
      </c>
      <c r="N221" s="58">
        <v>0</v>
      </c>
      <c r="O221" s="58">
        <v>3</v>
      </c>
      <c r="P221" s="54">
        <f t="shared" si="77"/>
        <v>9234.7400000000016</v>
      </c>
    </row>
    <row r="222" spans="1:16">
      <c r="A222" s="32" t="s">
        <v>563</v>
      </c>
      <c r="B222" s="31" t="s">
        <v>564</v>
      </c>
      <c r="C222" s="32" t="s">
        <v>565</v>
      </c>
      <c r="D222" s="54">
        <v>164.43</v>
      </c>
      <c r="E222" s="54">
        <v>157.24</v>
      </c>
      <c r="F222" s="54">
        <v>155.6</v>
      </c>
      <c r="G222" s="54">
        <v>170.62</v>
      </c>
      <c r="H222" s="54">
        <v>180.26</v>
      </c>
      <c r="I222" s="54">
        <v>172.81</v>
      </c>
      <c r="J222" s="54">
        <v>226.91</v>
      </c>
      <c r="K222" s="58">
        <v>192.13</v>
      </c>
      <c r="L222" s="58">
        <f t="shared" si="79"/>
        <v>197.28333333333333</v>
      </c>
      <c r="M222" s="58">
        <f t="shared" ref="M222:M228" si="86">SUM(J222:L222)/3</f>
        <v>205.4411111111111</v>
      </c>
      <c r="N222" s="58">
        <f t="shared" ref="N222:N228" si="87">SUM(K222:M222)/3</f>
        <v>198.28481481481481</v>
      </c>
      <c r="O222" s="58">
        <f t="shared" ref="O222:O228" si="88">SUM(L222:N222)/3</f>
        <v>200.3364197530864</v>
      </c>
      <c r="P222" s="54">
        <f t="shared" si="77"/>
        <v>2221.3456790123455</v>
      </c>
    </row>
    <row r="223" spans="1:16">
      <c r="A223" s="32" t="s">
        <v>566</v>
      </c>
      <c r="B223" s="31" t="s">
        <v>567</v>
      </c>
      <c r="C223" s="32" t="s">
        <v>568</v>
      </c>
      <c r="D223" s="54">
        <v>25.34</v>
      </c>
      <c r="E223" s="54">
        <v>24.24</v>
      </c>
      <c r="F223" s="54">
        <v>23.99</v>
      </c>
      <c r="G223" s="54">
        <v>26.3</v>
      </c>
      <c r="H223" s="54">
        <v>27.8</v>
      </c>
      <c r="I223" s="54">
        <v>26.64</v>
      </c>
      <c r="J223" s="54">
        <v>30.67</v>
      </c>
      <c r="K223" s="58">
        <v>28.19</v>
      </c>
      <c r="L223" s="58">
        <f t="shared" si="79"/>
        <v>28.5</v>
      </c>
      <c r="M223" s="58">
        <f t="shared" si="86"/>
        <v>29.12</v>
      </c>
      <c r="N223" s="58">
        <f t="shared" si="87"/>
        <v>28.603333333333335</v>
      </c>
      <c r="O223" s="58">
        <f t="shared" si="88"/>
        <v>28.741111111111113</v>
      </c>
      <c r="P223" s="54">
        <f t="shared" si="77"/>
        <v>328.13444444444451</v>
      </c>
    </row>
    <row r="224" spans="1:16">
      <c r="A224" s="32" t="s">
        <v>569</v>
      </c>
      <c r="B224" s="31" t="s">
        <v>570</v>
      </c>
      <c r="C224" s="32" t="s">
        <v>571</v>
      </c>
      <c r="D224" s="54">
        <v>6.63</v>
      </c>
      <c r="E224" s="54">
        <v>5.98</v>
      </c>
      <c r="F224" s="54">
        <v>6</v>
      </c>
      <c r="G224" s="54">
        <v>6.39</v>
      </c>
      <c r="H224" s="54">
        <v>6.6</v>
      </c>
      <c r="I224" s="54">
        <v>6.38</v>
      </c>
      <c r="J224" s="54">
        <v>7.76</v>
      </c>
      <c r="K224" s="58">
        <v>6.97</v>
      </c>
      <c r="L224" s="58">
        <f t="shared" si="79"/>
        <v>7.0366666666666662</v>
      </c>
      <c r="M224" s="58">
        <f t="shared" si="86"/>
        <v>7.2555555555555555</v>
      </c>
      <c r="N224" s="58">
        <f t="shared" si="87"/>
        <v>7.0874074074074072</v>
      </c>
      <c r="O224" s="58">
        <f t="shared" si="88"/>
        <v>7.1265432098765435</v>
      </c>
      <c r="P224" s="54">
        <f t="shared" si="77"/>
        <v>81.216172839506186</v>
      </c>
    </row>
    <row r="225" spans="1:16">
      <c r="A225" s="32" t="s">
        <v>572</v>
      </c>
      <c r="B225" s="31" t="s">
        <v>218</v>
      </c>
      <c r="C225" s="32" t="s">
        <v>573</v>
      </c>
      <c r="D225" s="54">
        <v>6508.59</v>
      </c>
      <c r="E225" s="54">
        <v>5190.21</v>
      </c>
      <c r="F225" s="54">
        <v>4966.91</v>
      </c>
      <c r="G225" s="54">
        <v>7803.52</v>
      </c>
      <c r="H225" s="54">
        <v>8960.65</v>
      </c>
      <c r="I225" s="54">
        <v>7766.79</v>
      </c>
      <c r="J225" s="54">
        <v>8052.71</v>
      </c>
      <c r="K225" s="58">
        <v>6198.26</v>
      </c>
      <c r="L225" s="58">
        <f t="shared" si="79"/>
        <v>7339.253333333334</v>
      </c>
      <c r="M225" s="58">
        <f t="shared" si="86"/>
        <v>7196.7411111111114</v>
      </c>
      <c r="N225" s="58">
        <f t="shared" si="87"/>
        <v>6911.4181481481492</v>
      </c>
      <c r="O225" s="58">
        <f t="shared" si="88"/>
        <v>7149.1375308641982</v>
      </c>
      <c r="P225" s="54">
        <f t="shared" si="77"/>
        <v>84044.190123456792</v>
      </c>
    </row>
    <row r="226" spans="1:16" ht="12.75" customHeight="1">
      <c r="A226" s="32" t="s">
        <v>574</v>
      </c>
      <c r="B226" s="31" t="s">
        <v>575</v>
      </c>
      <c r="C226" s="32" t="s">
        <v>576</v>
      </c>
      <c r="D226" s="54">
        <v>3.44</v>
      </c>
      <c r="E226" s="54">
        <v>3.34</v>
      </c>
      <c r="F226" s="54">
        <v>3.19</v>
      </c>
      <c r="G226" s="54">
        <v>3.51</v>
      </c>
      <c r="H226" s="54">
        <v>3.69</v>
      </c>
      <c r="I226" s="54">
        <v>1.05</v>
      </c>
      <c r="J226" s="54">
        <v>0</v>
      </c>
      <c r="K226" s="58">
        <v>5.16</v>
      </c>
      <c r="L226" s="58">
        <f t="shared" si="79"/>
        <v>2.0699999999999998</v>
      </c>
      <c r="M226" s="58">
        <f t="shared" si="86"/>
        <v>2.41</v>
      </c>
      <c r="N226" s="58">
        <f t="shared" si="87"/>
        <v>3.2133333333333334</v>
      </c>
      <c r="O226" s="58">
        <f t="shared" si="88"/>
        <v>2.5644444444444443</v>
      </c>
      <c r="P226" s="54">
        <f t="shared" si="77"/>
        <v>33.637777777777778</v>
      </c>
    </row>
    <row r="227" spans="1:16" ht="12.75" customHeight="1">
      <c r="A227" s="32" t="s">
        <v>577</v>
      </c>
      <c r="B227" s="31" t="s">
        <v>578</v>
      </c>
      <c r="C227" s="32" t="s">
        <v>579</v>
      </c>
      <c r="D227" s="54">
        <v>3213.34</v>
      </c>
      <c r="E227" s="54">
        <v>3901.73</v>
      </c>
      <c r="F227" s="54">
        <v>3195.77</v>
      </c>
      <c r="G227" s="54">
        <v>3764.05</v>
      </c>
      <c r="H227" s="54">
        <v>3230.57</v>
      </c>
      <c r="I227" s="54">
        <v>3924.83</v>
      </c>
      <c r="J227" s="54">
        <v>3662.82</v>
      </c>
      <c r="K227" s="58">
        <v>3720.6</v>
      </c>
      <c r="L227" s="58">
        <f t="shared" si="79"/>
        <v>3769.4166666666665</v>
      </c>
      <c r="M227" s="58">
        <f t="shared" si="86"/>
        <v>3717.612222222222</v>
      </c>
      <c r="N227" s="58">
        <f t="shared" si="87"/>
        <v>3735.876296296296</v>
      </c>
      <c r="O227" s="58">
        <f t="shared" si="88"/>
        <v>3740.9683950617277</v>
      </c>
      <c r="P227" s="54">
        <f t="shared" si="77"/>
        <v>43577.583580246908</v>
      </c>
    </row>
    <row r="228" spans="1:16" ht="12.75" customHeight="1">
      <c r="A228" s="32" t="s">
        <v>580</v>
      </c>
      <c r="B228" s="31" t="s">
        <v>581</v>
      </c>
      <c r="C228" s="32" t="s">
        <v>582</v>
      </c>
      <c r="D228" s="54">
        <v>400.88</v>
      </c>
      <c r="E228" s="54">
        <v>360.26</v>
      </c>
      <c r="F228" s="54">
        <v>360.34</v>
      </c>
      <c r="G228" s="54">
        <v>384.12</v>
      </c>
      <c r="H228" s="54">
        <v>396.58</v>
      </c>
      <c r="I228" s="54">
        <v>383.5</v>
      </c>
      <c r="J228" s="54">
        <v>472.49</v>
      </c>
      <c r="K228" s="58">
        <v>457.52</v>
      </c>
      <c r="L228" s="58">
        <f t="shared" si="79"/>
        <v>437.83666666666664</v>
      </c>
      <c r="M228" s="58">
        <f t="shared" si="86"/>
        <v>455.94888888888886</v>
      </c>
      <c r="N228" s="58">
        <f t="shared" si="87"/>
        <v>450.43518518518516</v>
      </c>
      <c r="O228" s="58">
        <f t="shared" si="88"/>
        <v>448.07358024691354</v>
      </c>
      <c r="P228" s="54">
        <f t="shared" si="77"/>
        <v>5007.9843209876544</v>
      </c>
    </row>
    <row r="229" spans="1:16" ht="12.75" customHeight="1">
      <c r="A229" s="32" t="s">
        <v>583</v>
      </c>
      <c r="B229" s="31" t="s">
        <v>584</v>
      </c>
      <c r="C229" s="32" t="s">
        <v>585</v>
      </c>
      <c r="D229" s="54">
        <v>875.77</v>
      </c>
      <c r="E229" s="54">
        <v>908.05</v>
      </c>
      <c r="F229" s="54">
        <v>783.03</v>
      </c>
      <c r="G229" s="54">
        <v>953.92</v>
      </c>
      <c r="H229" s="54">
        <v>798.89</v>
      </c>
      <c r="I229" s="54">
        <v>796.96</v>
      </c>
      <c r="J229" s="54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3</v>
      </c>
      <c r="P229" s="54">
        <f t="shared" si="77"/>
        <v>5119.62</v>
      </c>
    </row>
    <row r="230" spans="1:16">
      <c r="A230" s="32" t="s">
        <v>586</v>
      </c>
      <c r="B230" s="31" t="s">
        <v>587</v>
      </c>
      <c r="C230" s="32" t="s">
        <v>588</v>
      </c>
      <c r="D230" s="54">
        <v>1100.4000000000001</v>
      </c>
      <c r="E230" s="54">
        <v>1269.96</v>
      </c>
      <c r="F230" s="54">
        <v>1041.08</v>
      </c>
      <c r="G230" s="54">
        <v>0</v>
      </c>
      <c r="H230" s="54">
        <v>0</v>
      </c>
      <c r="I230" s="54">
        <v>0</v>
      </c>
      <c r="J230" s="54">
        <v>0</v>
      </c>
      <c r="K230" s="58">
        <v>0</v>
      </c>
      <c r="L230" s="58">
        <f t="shared" si="79"/>
        <v>0</v>
      </c>
      <c r="M230" s="58">
        <f t="shared" ref="M230:O231" si="89">SUM(J230:L230)/3</f>
        <v>0</v>
      </c>
      <c r="N230" s="58">
        <f t="shared" si="89"/>
        <v>0</v>
      </c>
      <c r="O230" s="58">
        <f t="shared" si="89"/>
        <v>0</v>
      </c>
      <c r="P230" s="54">
        <f t="shared" si="77"/>
        <v>3411.44</v>
      </c>
    </row>
    <row r="231" spans="1:16">
      <c r="A231" s="32" t="s">
        <v>589</v>
      </c>
      <c r="B231" s="31" t="s">
        <v>590</v>
      </c>
      <c r="C231" s="32" t="s">
        <v>591</v>
      </c>
      <c r="D231" s="54">
        <v>156.47</v>
      </c>
      <c r="E231" s="54">
        <v>141</v>
      </c>
      <c r="F231" s="54">
        <v>141.41999999999999</v>
      </c>
      <c r="G231" s="54">
        <v>150.75</v>
      </c>
      <c r="H231" s="54">
        <v>154.63999999999999</v>
      </c>
      <c r="I231" s="54">
        <v>151.47</v>
      </c>
      <c r="J231" s="54">
        <v>182.9</v>
      </c>
      <c r="K231" s="58">
        <v>164.5</v>
      </c>
      <c r="L231" s="58">
        <f t="shared" si="79"/>
        <v>166.29</v>
      </c>
      <c r="M231" s="58">
        <f t="shared" si="89"/>
        <v>171.23</v>
      </c>
      <c r="N231" s="58">
        <f t="shared" si="89"/>
        <v>167.34</v>
      </c>
      <c r="O231" s="58">
        <f t="shared" si="89"/>
        <v>168.28666666666666</v>
      </c>
      <c r="P231" s="54">
        <f t="shared" ref="P231:P267" si="90">SUM(D231:O231)</f>
        <v>1916.2966666666666</v>
      </c>
    </row>
    <row r="232" spans="1:16">
      <c r="A232" s="32" t="s">
        <v>592</v>
      </c>
      <c r="B232" s="31" t="s">
        <v>593</v>
      </c>
      <c r="C232" s="32" t="s">
        <v>594</v>
      </c>
      <c r="D232" s="54">
        <v>164.46</v>
      </c>
      <c r="E232" s="54">
        <v>178.01</v>
      </c>
      <c r="F232" s="54">
        <v>149.35</v>
      </c>
      <c r="G232" s="54">
        <v>425.12</v>
      </c>
      <c r="H232" s="54">
        <v>437.63</v>
      </c>
      <c r="I232" s="54">
        <v>466.65</v>
      </c>
      <c r="J232" s="54">
        <v>173.48</v>
      </c>
      <c r="K232" s="58">
        <v>0</v>
      </c>
      <c r="L232" s="58">
        <v>0</v>
      </c>
      <c r="M232" s="58">
        <v>0</v>
      </c>
      <c r="N232" s="58">
        <v>0</v>
      </c>
      <c r="O232" s="58">
        <v>3</v>
      </c>
      <c r="P232" s="54">
        <f t="shared" si="90"/>
        <v>1997.7000000000003</v>
      </c>
    </row>
    <row r="233" spans="1:16">
      <c r="A233" s="32" t="s">
        <v>595</v>
      </c>
      <c r="B233" s="31" t="s">
        <v>224</v>
      </c>
      <c r="C233" s="32" t="s">
        <v>596</v>
      </c>
      <c r="D233" s="54">
        <v>7619.58</v>
      </c>
      <c r="E233" s="54">
        <v>7075.27</v>
      </c>
      <c r="F233" s="54">
        <v>8262.0499999999993</v>
      </c>
      <c r="G233" s="54">
        <v>10530.53</v>
      </c>
      <c r="H233" s="54">
        <v>12502.65</v>
      </c>
      <c r="I233" s="54">
        <v>14140.29</v>
      </c>
      <c r="J233" s="54">
        <v>19409.32</v>
      </c>
      <c r="K233" s="58">
        <v>17919.419999999998</v>
      </c>
      <c r="L233" s="58">
        <f t="shared" si="79"/>
        <v>17156.343333333334</v>
      </c>
      <c r="M233" s="58">
        <f t="shared" ref="M233:M239" si="91">SUM(J233:L233)/3</f>
        <v>18161.694444444442</v>
      </c>
      <c r="N233" s="58">
        <f t="shared" ref="N233:N239" si="92">SUM(K233:M233)/3</f>
        <v>17745.819259259257</v>
      </c>
      <c r="O233" s="58">
        <f t="shared" ref="O233:O239" si="93">SUM(L233:N233)/3</f>
        <v>17687.952345679008</v>
      </c>
      <c r="P233" s="54">
        <f t="shared" si="90"/>
        <v>168210.91938271606</v>
      </c>
    </row>
    <row r="234" spans="1:16">
      <c r="A234" s="32" t="s">
        <v>597</v>
      </c>
      <c r="B234" s="31" t="s">
        <v>598</v>
      </c>
      <c r="C234" s="32" t="s">
        <v>599</v>
      </c>
      <c r="D234" s="54">
        <v>4834.3500000000004</v>
      </c>
      <c r="E234" s="54">
        <v>4924.72</v>
      </c>
      <c r="F234" s="54">
        <v>4193.67</v>
      </c>
      <c r="G234" s="54">
        <v>5313.08</v>
      </c>
      <c r="H234" s="54">
        <v>4173.3500000000004</v>
      </c>
      <c r="I234" s="54">
        <v>4948.03</v>
      </c>
      <c r="J234" s="54">
        <v>4741.92</v>
      </c>
      <c r="K234" s="58">
        <v>4685.4399999999996</v>
      </c>
      <c r="L234" s="58">
        <f t="shared" si="79"/>
        <v>4791.7966666666662</v>
      </c>
      <c r="M234" s="58">
        <f t="shared" si="91"/>
        <v>4739.7188888888886</v>
      </c>
      <c r="N234" s="58">
        <f t="shared" si="92"/>
        <v>4738.9851851851845</v>
      </c>
      <c r="O234" s="58">
        <f t="shared" si="93"/>
        <v>4756.8335802469128</v>
      </c>
      <c r="P234" s="54">
        <f t="shared" si="90"/>
        <v>56841.894320987652</v>
      </c>
    </row>
    <row r="235" spans="1:16" ht="12.75" customHeight="1">
      <c r="A235" s="32" t="s">
        <v>600</v>
      </c>
      <c r="B235" s="31" t="s">
        <v>601</v>
      </c>
      <c r="C235" s="32" t="s">
        <v>602</v>
      </c>
      <c r="D235" s="54">
        <v>24.82</v>
      </c>
      <c r="E235" s="54">
        <v>23.74</v>
      </c>
      <c r="F235" s="54">
        <v>23.5</v>
      </c>
      <c r="G235" s="54">
        <v>25.76</v>
      </c>
      <c r="H235" s="54">
        <v>27.21</v>
      </c>
      <c r="I235" s="54">
        <v>30.71</v>
      </c>
      <c r="J235" s="54">
        <v>37.31</v>
      </c>
      <c r="K235" s="58">
        <v>34.32</v>
      </c>
      <c r="L235" s="58">
        <f t="shared" si="79"/>
        <v>34.113333333333337</v>
      </c>
      <c r="M235" s="58">
        <f t="shared" si="91"/>
        <v>35.247777777777777</v>
      </c>
      <c r="N235" s="58">
        <f t="shared" si="92"/>
        <v>34.560370370370372</v>
      </c>
      <c r="O235" s="58">
        <f t="shared" si="93"/>
        <v>34.640493827160498</v>
      </c>
      <c r="P235" s="54">
        <f t="shared" si="90"/>
        <v>365.931975308642</v>
      </c>
    </row>
    <row r="236" spans="1:16" ht="12.75" customHeight="1">
      <c r="A236" s="32" t="s">
        <v>603</v>
      </c>
      <c r="B236" s="31" t="s">
        <v>604</v>
      </c>
      <c r="C236" s="32" t="s">
        <v>605</v>
      </c>
      <c r="D236" s="54">
        <v>83.71</v>
      </c>
      <c r="E236" s="54">
        <v>102.51</v>
      </c>
      <c r="F236" s="54">
        <v>84.64</v>
      </c>
      <c r="G236" s="54">
        <v>99.64</v>
      </c>
      <c r="H236" s="54">
        <v>85.57</v>
      </c>
      <c r="I236" s="54">
        <v>105.8</v>
      </c>
      <c r="J236" s="54">
        <v>73.489999999999995</v>
      </c>
      <c r="K236" s="58">
        <v>77.89</v>
      </c>
      <c r="L236" s="58">
        <f t="shared" si="79"/>
        <v>85.726666666666674</v>
      </c>
      <c r="M236" s="58">
        <f t="shared" si="91"/>
        <v>79.035555555555561</v>
      </c>
      <c r="N236" s="58">
        <f t="shared" si="92"/>
        <v>80.884074074074078</v>
      </c>
      <c r="O236" s="58">
        <f t="shared" si="93"/>
        <v>81.882098765432104</v>
      </c>
      <c r="P236" s="54">
        <f t="shared" si="90"/>
        <v>1040.7783950617284</v>
      </c>
    </row>
    <row r="237" spans="1:16" ht="12.75" customHeight="1">
      <c r="A237" s="32" t="s">
        <v>606</v>
      </c>
      <c r="B237" s="31" t="s">
        <v>607</v>
      </c>
      <c r="C237" s="32" t="s">
        <v>608</v>
      </c>
      <c r="D237" s="54">
        <v>137.34</v>
      </c>
      <c r="E237" s="54">
        <v>64.66</v>
      </c>
      <c r="F237" s="54">
        <v>196.68</v>
      </c>
      <c r="G237" s="54">
        <v>218.58</v>
      </c>
      <c r="H237" s="54">
        <v>206.04</v>
      </c>
      <c r="I237" s="54">
        <v>238.6</v>
      </c>
      <c r="J237" s="54">
        <v>216.13</v>
      </c>
      <c r="K237" s="58">
        <v>244.72</v>
      </c>
      <c r="L237" s="58">
        <f t="shared" si="79"/>
        <v>233.15</v>
      </c>
      <c r="M237" s="58">
        <f t="shared" si="91"/>
        <v>231.33333333333334</v>
      </c>
      <c r="N237" s="58">
        <f t="shared" si="92"/>
        <v>236.40111111111113</v>
      </c>
      <c r="O237" s="58">
        <f t="shared" si="93"/>
        <v>233.62814814814817</v>
      </c>
      <c r="P237" s="54">
        <f t="shared" si="90"/>
        <v>2457.2625925925927</v>
      </c>
    </row>
    <row r="238" spans="1:16" ht="12.75" customHeight="1">
      <c r="A238" s="32" t="s">
        <v>609</v>
      </c>
      <c r="B238" s="31" t="s">
        <v>610</v>
      </c>
      <c r="C238" s="32" t="s">
        <v>611</v>
      </c>
      <c r="D238" s="54">
        <v>206.47</v>
      </c>
      <c r="E238" s="54">
        <v>0.01</v>
      </c>
      <c r="F238" s="54">
        <v>433.18</v>
      </c>
      <c r="G238" s="54">
        <v>530.34</v>
      </c>
      <c r="H238" s="54">
        <v>431.55</v>
      </c>
      <c r="I238" s="54">
        <v>500.73</v>
      </c>
      <c r="J238" s="54">
        <v>490.77</v>
      </c>
      <c r="K238" s="58">
        <v>492.32</v>
      </c>
      <c r="L238" s="58">
        <f t="shared" si="79"/>
        <v>494.60666666666663</v>
      </c>
      <c r="M238" s="58">
        <f t="shared" si="91"/>
        <v>492.56555555555548</v>
      </c>
      <c r="N238" s="58">
        <f t="shared" si="92"/>
        <v>493.16407407407405</v>
      </c>
      <c r="O238" s="58">
        <f t="shared" si="93"/>
        <v>493.44543209876537</v>
      </c>
      <c r="P238" s="54">
        <f t="shared" si="90"/>
        <v>5059.1517283950607</v>
      </c>
    </row>
    <row r="239" spans="1:16" ht="12.75" customHeight="1">
      <c r="A239" s="32" t="s">
        <v>612</v>
      </c>
      <c r="B239" s="31" t="s">
        <v>613</v>
      </c>
      <c r="C239" s="32" t="s">
        <v>614</v>
      </c>
      <c r="D239" s="54">
        <v>6894.38</v>
      </c>
      <c r="E239" s="54">
        <v>7700.78</v>
      </c>
      <c r="F239" s="54">
        <v>6634.83</v>
      </c>
      <c r="G239" s="54">
        <v>7549.48</v>
      </c>
      <c r="H239" s="54">
        <v>6994.56</v>
      </c>
      <c r="I239" s="54">
        <v>8217.52</v>
      </c>
      <c r="J239" s="54">
        <v>7591.52</v>
      </c>
      <c r="K239" s="58">
        <v>8036.32</v>
      </c>
      <c r="L239" s="58">
        <f t="shared" si="79"/>
        <v>7948.4533333333338</v>
      </c>
      <c r="M239" s="58">
        <f t="shared" si="91"/>
        <v>7858.764444444445</v>
      </c>
      <c r="N239" s="58">
        <f t="shared" si="92"/>
        <v>7947.8459259259262</v>
      </c>
      <c r="O239" s="58">
        <f t="shared" si="93"/>
        <v>7918.354567901235</v>
      </c>
      <c r="P239" s="54">
        <f t="shared" si="90"/>
        <v>91292.808271604939</v>
      </c>
    </row>
    <row r="240" spans="1:16" ht="12.75" customHeight="1">
      <c r="A240" s="50" t="s">
        <v>615</v>
      </c>
      <c r="B240" s="62"/>
      <c r="C240" s="50" t="s">
        <v>616</v>
      </c>
      <c r="D240" s="52">
        <f t="shared" ref="D240:P240" si="94">SUM(D241:D267)</f>
        <v>18962.75</v>
      </c>
      <c r="E240" s="52">
        <f t="shared" si="94"/>
        <v>16620.34</v>
      </c>
      <c r="F240" s="52">
        <f t="shared" si="94"/>
        <v>14257.5</v>
      </c>
      <c r="G240" s="52">
        <f t="shared" si="94"/>
        <v>16330.529999999997</v>
      </c>
      <c r="H240" s="52">
        <f t="shared" si="94"/>
        <v>13209.429999999998</v>
      </c>
      <c r="I240" s="52">
        <f t="shared" si="94"/>
        <v>15929.840000000002</v>
      </c>
      <c r="J240" s="52">
        <f t="shared" si="94"/>
        <v>15323.560000000001</v>
      </c>
      <c r="K240" s="52">
        <f t="shared" si="94"/>
        <v>19199.869999999995</v>
      </c>
      <c r="L240" s="52">
        <f t="shared" si="94"/>
        <v>16234.186666666666</v>
      </c>
      <c r="M240" s="52">
        <f t="shared" si="94"/>
        <v>16690.935555555552</v>
      </c>
      <c r="N240" s="52">
        <f t="shared" si="94"/>
        <v>17374.997407407409</v>
      </c>
      <c r="O240" s="52">
        <f t="shared" si="94"/>
        <v>16766.706543209872</v>
      </c>
      <c r="P240" s="52">
        <f t="shared" si="94"/>
        <v>196900.64617283954</v>
      </c>
    </row>
    <row r="241" spans="1:16" ht="12.75" customHeight="1">
      <c r="A241" s="32" t="s">
        <v>617</v>
      </c>
      <c r="B241" s="31" t="s">
        <v>618</v>
      </c>
      <c r="C241" s="32" t="s">
        <v>619</v>
      </c>
      <c r="D241" s="54">
        <v>3254.55</v>
      </c>
      <c r="E241" s="54">
        <v>1209.74</v>
      </c>
      <c r="F241" s="54">
        <v>1042.3800000000001</v>
      </c>
      <c r="G241" s="54">
        <v>1196.9100000000001</v>
      </c>
      <c r="H241" s="54">
        <v>1088.83</v>
      </c>
      <c r="I241" s="54">
        <v>739.74</v>
      </c>
      <c r="J241" s="54">
        <v>794.66</v>
      </c>
      <c r="K241" s="58">
        <v>379.62</v>
      </c>
      <c r="L241" s="58">
        <f t="shared" si="79"/>
        <v>638.00666666666666</v>
      </c>
      <c r="M241" s="58">
        <f>SUM(J241:L241)/3</f>
        <v>604.09555555555551</v>
      </c>
      <c r="N241" s="58">
        <f>SUM(K241:M241)/3</f>
        <v>540.57407407407402</v>
      </c>
      <c r="O241" s="58">
        <f>SUM(L241:N241)/3</f>
        <v>594.2254320987654</v>
      </c>
      <c r="P241" s="54">
        <f t="shared" si="90"/>
        <v>12083.331728395062</v>
      </c>
    </row>
    <row r="242" spans="1:16">
      <c r="A242" s="32" t="s">
        <v>620</v>
      </c>
      <c r="B242" s="31" t="s">
        <v>621</v>
      </c>
      <c r="C242" s="32" t="s">
        <v>622</v>
      </c>
      <c r="D242" s="54">
        <v>967.21</v>
      </c>
      <c r="E242" s="54">
        <v>680.86</v>
      </c>
      <c r="F242" s="54">
        <v>0</v>
      </c>
      <c r="G242" s="54">
        <v>0</v>
      </c>
      <c r="H242" s="54">
        <v>0</v>
      </c>
      <c r="I242" s="54">
        <v>0</v>
      </c>
      <c r="J242" s="54">
        <v>0</v>
      </c>
      <c r="K242" s="58">
        <v>0</v>
      </c>
      <c r="L242" s="58">
        <f t="shared" ref="L242:L267" si="95">SUM(I242:K242)/3</f>
        <v>0</v>
      </c>
      <c r="M242" s="58">
        <f t="shared" ref="M242:M267" si="96">SUM(J242:L242)/3</f>
        <v>0</v>
      </c>
      <c r="N242" s="58">
        <f t="shared" ref="N242:N267" si="97">SUM(K242:M242)/3</f>
        <v>0</v>
      </c>
      <c r="O242" s="58">
        <f t="shared" ref="O242:O267" si="98">SUM(L242:N242)/3</f>
        <v>0</v>
      </c>
      <c r="P242" s="54">
        <f t="shared" si="90"/>
        <v>1648.0700000000002</v>
      </c>
    </row>
    <row r="243" spans="1:16">
      <c r="A243" s="32" t="s">
        <v>623</v>
      </c>
      <c r="B243" s="31" t="s">
        <v>624</v>
      </c>
      <c r="C243" s="32" t="s">
        <v>625</v>
      </c>
      <c r="D243" s="54">
        <v>8.39</v>
      </c>
      <c r="E243" s="54">
        <v>8.7100000000000009</v>
      </c>
      <c r="F243" s="54">
        <v>7.37</v>
      </c>
      <c r="G243" s="54">
        <v>8.6300000000000008</v>
      </c>
      <c r="H243" s="54">
        <v>7.7</v>
      </c>
      <c r="I243" s="54">
        <v>930.57</v>
      </c>
      <c r="J243" s="54">
        <v>548.05999999999995</v>
      </c>
      <c r="K243" s="58">
        <v>0</v>
      </c>
      <c r="L243" s="58">
        <v>0</v>
      </c>
      <c r="M243" s="58">
        <v>0</v>
      </c>
      <c r="N243" s="58">
        <v>0</v>
      </c>
      <c r="O243" s="58">
        <f t="shared" si="98"/>
        <v>0</v>
      </c>
      <c r="P243" s="54">
        <f t="shared" si="90"/>
        <v>1519.4299999999998</v>
      </c>
    </row>
    <row r="244" spans="1:16">
      <c r="A244" s="32" t="s">
        <v>626</v>
      </c>
      <c r="B244" s="31" t="s">
        <v>627</v>
      </c>
      <c r="C244" s="32" t="s">
        <v>628</v>
      </c>
      <c r="D244" s="54">
        <v>45.55</v>
      </c>
      <c r="E244" s="54">
        <v>41.04</v>
      </c>
      <c r="F244" s="54">
        <v>41.17</v>
      </c>
      <c r="G244" s="54">
        <v>43.89</v>
      </c>
      <c r="H244" s="54">
        <v>37.340000000000003</v>
      </c>
      <c r="I244" s="54">
        <v>19.68</v>
      </c>
      <c r="J244" s="54">
        <v>11.44</v>
      </c>
      <c r="K244" s="58">
        <v>9.91</v>
      </c>
      <c r="L244" s="58">
        <f t="shared" si="95"/>
        <v>13.676666666666668</v>
      </c>
      <c r="M244" s="58">
        <f t="shared" si="96"/>
        <v>11.675555555555556</v>
      </c>
      <c r="N244" s="58">
        <f t="shared" si="97"/>
        <v>11.754074074074074</v>
      </c>
      <c r="O244" s="58">
        <f t="shared" si="98"/>
        <v>12.368765432098767</v>
      </c>
      <c r="P244" s="54">
        <f t="shared" si="90"/>
        <v>299.49506172839506</v>
      </c>
    </row>
    <row r="245" spans="1:16">
      <c r="A245" s="32" t="s">
        <v>629</v>
      </c>
      <c r="B245" s="31" t="s">
        <v>630</v>
      </c>
      <c r="C245" s="32" t="s">
        <v>631</v>
      </c>
      <c r="D245" s="54">
        <v>2035.17</v>
      </c>
      <c r="E245" s="54">
        <v>2348.79</v>
      </c>
      <c r="F245" s="54">
        <v>1925.48</v>
      </c>
      <c r="G245" s="54">
        <v>2142.81</v>
      </c>
      <c r="H245" s="54">
        <v>2015.04</v>
      </c>
      <c r="I245" s="54">
        <v>2301.0700000000002</v>
      </c>
      <c r="J245" s="54">
        <v>2146.9299999999998</v>
      </c>
      <c r="K245" s="58">
        <v>2402.38</v>
      </c>
      <c r="L245" s="58">
        <f t="shared" si="95"/>
        <v>2283.46</v>
      </c>
      <c r="M245" s="58">
        <f t="shared" si="96"/>
        <v>2277.5899999999997</v>
      </c>
      <c r="N245" s="58">
        <f t="shared" si="97"/>
        <v>2321.1433333333334</v>
      </c>
      <c r="O245" s="58">
        <f t="shared" si="98"/>
        <v>2294.0644444444442</v>
      </c>
      <c r="P245" s="54">
        <f t="shared" si="90"/>
        <v>26493.927777777779</v>
      </c>
    </row>
    <row r="246" spans="1:16">
      <c r="A246" s="32" t="s">
        <v>632</v>
      </c>
      <c r="B246" s="31" t="s">
        <v>633</v>
      </c>
      <c r="C246" s="32" t="s">
        <v>634</v>
      </c>
      <c r="D246" s="54">
        <v>1578.01</v>
      </c>
      <c r="E246" s="54">
        <v>1777.41</v>
      </c>
      <c r="F246" s="54">
        <v>1481.33</v>
      </c>
      <c r="G246" s="54">
        <v>1661.49</v>
      </c>
      <c r="H246" s="54">
        <v>1566.3</v>
      </c>
      <c r="I246" s="54">
        <v>1757.32</v>
      </c>
      <c r="J246" s="54">
        <v>1680.86</v>
      </c>
      <c r="K246" s="58">
        <v>1824.13</v>
      </c>
      <c r="L246" s="58">
        <f t="shared" si="95"/>
        <v>1754.1033333333332</v>
      </c>
      <c r="M246" s="58">
        <f t="shared" si="96"/>
        <v>1753.0311111111112</v>
      </c>
      <c r="N246" s="58">
        <f t="shared" si="97"/>
        <v>1777.0881481481483</v>
      </c>
      <c r="O246" s="58">
        <f t="shared" si="98"/>
        <v>1761.4075308641975</v>
      </c>
      <c r="P246" s="54">
        <f t="shared" si="90"/>
        <v>20372.480123456793</v>
      </c>
    </row>
    <row r="247" spans="1:16">
      <c r="A247" s="32" t="s">
        <v>635</v>
      </c>
      <c r="B247" s="31" t="s">
        <v>636</v>
      </c>
      <c r="C247" s="32" t="s">
        <v>637</v>
      </c>
      <c r="D247" s="54">
        <v>471.81</v>
      </c>
      <c r="E247" s="54">
        <v>501.97</v>
      </c>
      <c r="F247" s="54">
        <v>426.17</v>
      </c>
      <c r="G247" s="54">
        <v>524.16</v>
      </c>
      <c r="H247" s="54">
        <v>440.07</v>
      </c>
      <c r="I247" s="54">
        <v>490.69</v>
      </c>
      <c r="J247" s="54">
        <v>258.52999999999997</v>
      </c>
      <c r="K247" s="58">
        <v>0</v>
      </c>
      <c r="L247" s="58">
        <f t="shared" si="95"/>
        <v>249.74</v>
      </c>
      <c r="M247" s="58">
        <f t="shared" si="96"/>
        <v>169.42333333333332</v>
      </c>
      <c r="N247" s="58">
        <f t="shared" si="97"/>
        <v>139.7211111111111</v>
      </c>
      <c r="O247" s="58">
        <f t="shared" si="98"/>
        <v>186.2948148148148</v>
      </c>
      <c r="P247" s="54">
        <f t="shared" si="90"/>
        <v>3858.5792592592593</v>
      </c>
    </row>
    <row r="248" spans="1:16">
      <c r="A248" s="32" t="s">
        <v>638</v>
      </c>
      <c r="B248" s="31" t="s">
        <v>639</v>
      </c>
      <c r="C248" s="32" t="s">
        <v>640</v>
      </c>
      <c r="D248" s="54">
        <v>1383.13</v>
      </c>
      <c r="E248" s="54">
        <v>0</v>
      </c>
      <c r="F248" s="54">
        <v>664.69</v>
      </c>
      <c r="G248" s="54">
        <v>1297.9000000000001</v>
      </c>
      <c r="H248" s="54">
        <v>0</v>
      </c>
      <c r="I248" s="54">
        <v>1354.25</v>
      </c>
      <c r="J248" s="54">
        <v>0</v>
      </c>
      <c r="K248" s="58">
        <v>1442.44</v>
      </c>
      <c r="L248" s="58">
        <f t="shared" si="95"/>
        <v>932.23</v>
      </c>
      <c r="M248" s="58">
        <f t="shared" si="96"/>
        <v>791.55666666666673</v>
      </c>
      <c r="N248" s="58">
        <f t="shared" si="97"/>
        <v>1055.4088888888889</v>
      </c>
      <c r="O248" s="58">
        <f t="shared" si="98"/>
        <v>926.3985185185187</v>
      </c>
      <c r="P248" s="54">
        <f t="shared" si="90"/>
        <v>9848.0040740740733</v>
      </c>
    </row>
    <row r="249" spans="1:16">
      <c r="A249" s="32" t="s">
        <v>641</v>
      </c>
      <c r="B249" s="31" t="s">
        <v>642</v>
      </c>
      <c r="C249" s="32" t="s">
        <v>643</v>
      </c>
      <c r="D249" s="54">
        <v>76.33</v>
      </c>
      <c r="E249" s="54">
        <v>73.02</v>
      </c>
      <c r="F249" s="54">
        <v>72.25</v>
      </c>
      <c r="G249" s="54">
        <v>79.22</v>
      </c>
      <c r="H249" s="54">
        <v>83.7</v>
      </c>
      <c r="I249" s="54">
        <v>80.25</v>
      </c>
      <c r="J249" s="54">
        <v>92.35</v>
      </c>
      <c r="K249" s="58">
        <v>84.93</v>
      </c>
      <c r="L249" s="58">
        <f t="shared" si="95"/>
        <v>85.84333333333332</v>
      </c>
      <c r="M249" s="58">
        <f t="shared" si="96"/>
        <v>87.707777777777778</v>
      </c>
      <c r="N249" s="58">
        <f t="shared" si="97"/>
        <v>86.160370370370359</v>
      </c>
      <c r="O249" s="58">
        <f t="shared" si="98"/>
        <v>86.570493827160476</v>
      </c>
      <c r="P249" s="54">
        <f t="shared" si="90"/>
        <v>988.33197530864197</v>
      </c>
    </row>
    <row r="250" spans="1:16">
      <c r="A250" s="32" t="s">
        <v>644</v>
      </c>
      <c r="B250" s="31" t="s">
        <v>645</v>
      </c>
      <c r="C250" s="32" t="s">
        <v>646</v>
      </c>
      <c r="D250" s="54">
        <v>1488.26</v>
      </c>
      <c r="E250" s="54">
        <v>1587.48</v>
      </c>
      <c r="F250" s="54">
        <v>1345.86</v>
      </c>
      <c r="G250" s="54">
        <v>1652.19</v>
      </c>
      <c r="H250" s="54">
        <v>1391.76</v>
      </c>
      <c r="I250" s="54">
        <v>135.33000000000001</v>
      </c>
      <c r="J250" s="54">
        <v>136.75</v>
      </c>
      <c r="K250" s="58">
        <v>0</v>
      </c>
      <c r="L250" s="58">
        <v>0</v>
      </c>
      <c r="M250" s="58">
        <v>0</v>
      </c>
      <c r="N250" s="58">
        <v>0</v>
      </c>
      <c r="O250" s="58">
        <f t="shared" si="98"/>
        <v>0</v>
      </c>
      <c r="P250" s="54">
        <f t="shared" si="90"/>
        <v>7737.6299999999992</v>
      </c>
    </row>
    <row r="251" spans="1:16">
      <c r="A251" s="32" t="s">
        <v>647</v>
      </c>
      <c r="B251" s="31" t="s">
        <v>648</v>
      </c>
      <c r="C251" s="32" t="s">
        <v>649</v>
      </c>
      <c r="D251" s="54">
        <v>25.93</v>
      </c>
      <c r="E251" s="54">
        <v>26.88</v>
      </c>
      <c r="F251" s="54">
        <v>23.19</v>
      </c>
      <c r="G251" s="54">
        <v>28.24</v>
      </c>
      <c r="H251" s="54">
        <v>23.66</v>
      </c>
      <c r="I251" s="54">
        <v>26.22</v>
      </c>
      <c r="J251" s="54">
        <v>26.6</v>
      </c>
      <c r="K251" s="58">
        <v>28.22</v>
      </c>
      <c r="L251" s="58">
        <f t="shared" si="95"/>
        <v>27.013333333333332</v>
      </c>
      <c r="M251" s="58">
        <f t="shared" si="96"/>
        <v>27.277777777777775</v>
      </c>
      <c r="N251" s="58">
        <f t="shared" si="97"/>
        <v>27.503703703703703</v>
      </c>
      <c r="O251" s="58">
        <f t="shared" si="98"/>
        <v>27.264938271604937</v>
      </c>
      <c r="P251" s="54">
        <f t="shared" si="90"/>
        <v>317.99975308641973</v>
      </c>
    </row>
    <row r="252" spans="1:16">
      <c r="A252" s="32" t="s">
        <v>650</v>
      </c>
      <c r="B252" s="31" t="s">
        <v>651</v>
      </c>
      <c r="C252" s="32" t="s">
        <v>652</v>
      </c>
      <c r="D252" s="54">
        <v>2327.23</v>
      </c>
      <c r="E252" s="54">
        <v>2413.0100000000002</v>
      </c>
      <c r="F252" s="54">
        <v>2080.8200000000002</v>
      </c>
      <c r="G252" s="54">
        <v>2534.9</v>
      </c>
      <c r="H252" s="54">
        <v>2122.94</v>
      </c>
      <c r="I252" s="54">
        <v>2352.88</v>
      </c>
      <c r="J252" s="54">
        <v>2387.3200000000002</v>
      </c>
      <c r="K252" s="58">
        <v>2234.9899999999998</v>
      </c>
      <c r="L252" s="58">
        <f t="shared" si="95"/>
        <v>2325.0633333333335</v>
      </c>
      <c r="M252" s="58">
        <f t="shared" si="96"/>
        <v>2315.7911111111111</v>
      </c>
      <c r="N252" s="58">
        <f t="shared" si="97"/>
        <v>2291.9481481481484</v>
      </c>
      <c r="O252" s="58">
        <f t="shared" si="98"/>
        <v>2310.9341975308648</v>
      </c>
      <c r="P252" s="54">
        <f t="shared" si="90"/>
        <v>27697.82679012345</v>
      </c>
    </row>
    <row r="253" spans="1:16">
      <c r="A253" s="32" t="s">
        <v>653</v>
      </c>
      <c r="B253" s="31" t="s">
        <v>654</v>
      </c>
      <c r="C253" s="32" t="s">
        <v>655</v>
      </c>
      <c r="D253" s="54">
        <v>525.65</v>
      </c>
      <c r="E253" s="54">
        <v>637.28</v>
      </c>
      <c r="F253" s="54">
        <v>522.94000000000005</v>
      </c>
      <c r="G253" s="54">
        <v>617.25</v>
      </c>
      <c r="H253" s="54">
        <v>550.32000000000005</v>
      </c>
      <c r="I253" s="54">
        <v>663.94</v>
      </c>
      <c r="J253" s="54">
        <v>552.02</v>
      </c>
      <c r="K253" s="58">
        <v>691.63</v>
      </c>
      <c r="L253" s="58">
        <f t="shared" si="95"/>
        <v>635.86333333333334</v>
      </c>
      <c r="M253" s="58">
        <f t="shared" si="96"/>
        <v>626.5044444444444</v>
      </c>
      <c r="N253" s="58">
        <f t="shared" si="97"/>
        <v>651.3325925925925</v>
      </c>
      <c r="O253" s="58">
        <f t="shared" si="98"/>
        <v>637.90012345679008</v>
      </c>
      <c r="P253" s="54">
        <f t="shared" si="90"/>
        <v>7312.6304938271614</v>
      </c>
    </row>
    <row r="254" spans="1:16">
      <c r="A254" s="32" t="s">
        <v>656</v>
      </c>
      <c r="B254" s="31" t="s">
        <v>657</v>
      </c>
      <c r="C254" s="32" t="s">
        <v>658</v>
      </c>
      <c r="D254" s="54">
        <v>525.65</v>
      </c>
      <c r="E254" s="54">
        <v>637.28</v>
      </c>
      <c r="F254" s="54">
        <v>522.94000000000005</v>
      </c>
      <c r="G254" s="54">
        <v>617.25</v>
      </c>
      <c r="H254" s="54">
        <v>550.32000000000005</v>
      </c>
      <c r="I254" s="54">
        <v>663.94</v>
      </c>
      <c r="J254" s="54">
        <v>552.02</v>
      </c>
      <c r="K254" s="58">
        <v>691.63</v>
      </c>
      <c r="L254" s="58">
        <f t="shared" si="95"/>
        <v>635.86333333333334</v>
      </c>
      <c r="M254" s="58">
        <f t="shared" si="96"/>
        <v>626.5044444444444</v>
      </c>
      <c r="N254" s="58">
        <f t="shared" si="97"/>
        <v>651.3325925925925</v>
      </c>
      <c r="O254" s="58">
        <f t="shared" si="98"/>
        <v>637.90012345679008</v>
      </c>
      <c r="P254" s="54">
        <f t="shared" si="90"/>
        <v>7312.6304938271614</v>
      </c>
    </row>
    <row r="255" spans="1:16">
      <c r="A255" s="32" t="s">
        <v>659</v>
      </c>
      <c r="B255" s="31" t="s">
        <v>660</v>
      </c>
      <c r="C255" s="32" t="s">
        <v>661</v>
      </c>
      <c r="D255" s="54">
        <v>292.99</v>
      </c>
      <c r="E255" s="54">
        <v>303.79000000000002</v>
      </c>
      <c r="F255" s="54">
        <v>261.97000000000003</v>
      </c>
      <c r="G255" s="54">
        <v>319.14</v>
      </c>
      <c r="H255" s="54">
        <v>267.27</v>
      </c>
      <c r="I255" s="54">
        <v>296.22000000000003</v>
      </c>
      <c r="J255" s="54">
        <v>300.56</v>
      </c>
      <c r="K255" s="58">
        <v>318.88</v>
      </c>
      <c r="L255" s="58">
        <f t="shared" si="95"/>
        <v>305.21999999999997</v>
      </c>
      <c r="M255" s="58">
        <f t="shared" si="96"/>
        <v>308.22000000000003</v>
      </c>
      <c r="N255" s="58">
        <f t="shared" si="97"/>
        <v>310.77333333333331</v>
      </c>
      <c r="O255" s="58">
        <f t="shared" si="98"/>
        <v>308.07111111111112</v>
      </c>
      <c r="P255" s="54">
        <f t="shared" si="90"/>
        <v>3593.1044444444442</v>
      </c>
    </row>
    <row r="256" spans="1:16">
      <c r="A256" s="32" t="s">
        <v>662</v>
      </c>
      <c r="B256" s="31" t="s">
        <v>663</v>
      </c>
      <c r="C256" s="32" t="s">
        <v>664</v>
      </c>
      <c r="D256" s="54">
        <v>654.95000000000005</v>
      </c>
      <c r="E256" s="54">
        <v>795.89</v>
      </c>
      <c r="F256" s="54">
        <v>651.71</v>
      </c>
      <c r="G256" s="54">
        <v>767.14</v>
      </c>
      <c r="H256" s="54">
        <v>658.81</v>
      </c>
      <c r="I256" s="54">
        <v>800.11</v>
      </c>
      <c r="J256" s="54">
        <v>746.98</v>
      </c>
      <c r="K256" s="58">
        <v>758.7</v>
      </c>
      <c r="L256" s="58">
        <f t="shared" si="95"/>
        <v>768.59666666666669</v>
      </c>
      <c r="M256" s="58">
        <f t="shared" si="96"/>
        <v>758.09222222222218</v>
      </c>
      <c r="N256" s="58">
        <f t="shared" si="97"/>
        <v>761.79629629629619</v>
      </c>
      <c r="O256" s="58">
        <f t="shared" si="98"/>
        <v>762.82839506172832</v>
      </c>
      <c r="P256" s="54">
        <f t="shared" si="90"/>
        <v>8885.6035802469141</v>
      </c>
    </row>
    <row r="257" spans="1:16">
      <c r="A257" s="32" t="s">
        <v>665</v>
      </c>
      <c r="B257" s="31" t="s">
        <v>666</v>
      </c>
      <c r="C257" s="32" t="s">
        <v>667</v>
      </c>
      <c r="D257" s="54">
        <v>652.59</v>
      </c>
      <c r="E257" s="54">
        <v>791.19</v>
      </c>
      <c r="F257" s="54">
        <v>649.23</v>
      </c>
      <c r="G257" s="54">
        <v>766.31</v>
      </c>
      <c r="H257" s="54">
        <v>683.22</v>
      </c>
      <c r="I257" s="54">
        <v>824.28</v>
      </c>
      <c r="J257" s="54">
        <v>685.33</v>
      </c>
      <c r="K257" s="58">
        <v>858.66</v>
      </c>
      <c r="L257" s="58">
        <f t="shared" si="95"/>
        <v>789.42333333333329</v>
      </c>
      <c r="M257" s="58">
        <f t="shared" si="96"/>
        <v>777.80444444444447</v>
      </c>
      <c r="N257" s="58">
        <f t="shared" si="97"/>
        <v>808.62925925925936</v>
      </c>
      <c r="O257" s="58">
        <f t="shared" si="98"/>
        <v>791.95234567901241</v>
      </c>
      <c r="P257" s="54">
        <f t="shared" si="90"/>
        <v>9078.6193827160496</v>
      </c>
    </row>
    <row r="258" spans="1:16">
      <c r="A258" s="32" t="s">
        <v>668</v>
      </c>
      <c r="B258" s="31" t="s">
        <v>669</v>
      </c>
      <c r="C258" s="32" t="s">
        <v>670</v>
      </c>
      <c r="D258" s="54">
        <v>659</v>
      </c>
      <c r="E258" s="54">
        <v>593.79999999999995</v>
      </c>
      <c r="F258" s="54">
        <v>595.64</v>
      </c>
      <c r="G258" s="54">
        <v>473.14</v>
      </c>
      <c r="H258" s="54">
        <v>0</v>
      </c>
      <c r="I258" s="54">
        <v>0</v>
      </c>
      <c r="J258" s="54">
        <v>0</v>
      </c>
      <c r="K258" s="58">
        <v>0</v>
      </c>
      <c r="L258" s="58">
        <f t="shared" si="95"/>
        <v>0</v>
      </c>
      <c r="M258" s="58">
        <f t="shared" si="96"/>
        <v>0</v>
      </c>
      <c r="N258" s="58">
        <f t="shared" si="97"/>
        <v>0</v>
      </c>
      <c r="O258" s="58">
        <f t="shared" si="98"/>
        <v>0</v>
      </c>
      <c r="P258" s="54">
        <f t="shared" si="90"/>
        <v>2321.58</v>
      </c>
    </row>
    <row r="259" spans="1:16">
      <c r="A259" s="32" t="s">
        <v>671</v>
      </c>
      <c r="B259" s="31" t="s">
        <v>221</v>
      </c>
      <c r="C259" s="32" t="s">
        <v>672</v>
      </c>
      <c r="D259" s="54">
        <v>861.16</v>
      </c>
      <c r="E259" s="54">
        <v>823.65</v>
      </c>
      <c r="F259" s="54">
        <v>816.99</v>
      </c>
      <c r="G259" s="54">
        <v>827.74</v>
      </c>
      <c r="H259" s="54">
        <v>1085.5899999999999</v>
      </c>
      <c r="I259" s="54">
        <v>1020.75</v>
      </c>
      <c r="J259" s="54">
        <v>1258.5</v>
      </c>
      <c r="K259" s="58">
        <v>1165.8800000000001</v>
      </c>
      <c r="L259" s="58">
        <f t="shared" si="95"/>
        <v>1148.3766666666668</v>
      </c>
      <c r="M259" s="58">
        <f t="shared" si="96"/>
        <v>1190.9188888888891</v>
      </c>
      <c r="N259" s="58">
        <f t="shared" si="97"/>
        <v>1168.3918518518522</v>
      </c>
      <c r="O259" s="58">
        <f t="shared" si="98"/>
        <v>1169.2291358024693</v>
      </c>
      <c r="P259" s="54">
        <f t="shared" si="90"/>
        <v>12537.176543209878</v>
      </c>
    </row>
    <row r="260" spans="1:16">
      <c r="A260" s="32" t="s">
        <v>673</v>
      </c>
      <c r="B260" s="31" t="s">
        <v>674</v>
      </c>
      <c r="C260" s="32" t="s">
        <v>675</v>
      </c>
      <c r="D260" s="54">
        <v>504.89</v>
      </c>
      <c r="E260" s="54">
        <v>606.52</v>
      </c>
      <c r="F260" s="54">
        <v>495.76</v>
      </c>
      <c r="G260" s="54">
        <v>12.41</v>
      </c>
      <c r="H260" s="54">
        <v>0</v>
      </c>
      <c r="I260" s="54">
        <v>0</v>
      </c>
      <c r="J260" s="54">
        <v>0</v>
      </c>
      <c r="K260" s="58">
        <v>0</v>
      </c>
      <c r="L260" s="58">
        <f t="shared" si="95"/>
        <v>0</v>
      </c>
      <c r="M260" s="58">
        <f t="shared" si="96"/>
        <v>0</v>
      </c>
      <c r="N260" s="58">
        <f t="shared" si="97"/>
        <v>0</v>
      </c>
      <c r="O260" s="58">
        <f t="shared" si="98"/>
        <v>0</v>
      </c>
      <c r="P260" s="54">
        <f t="shared" si="90"/>
        <v>1619.58</v>
      </c>
    </row>
    <row r="261" spans="1:16">
      <c r="A261" s="32" t="s">
        <v>676</v>
      </c>
      <c r="B261" s="31" t="s">
        <v>677</v>
      </c>
      <c r="C261" s="32" t="s">
        <v>678</v>
      </c>
      <c r="D261" s="54">
        <v>624.29999999999995</v>
      </c>
      <c r="E261" s="54">
        <v>762.03</v>
      </c>
      <c r="F261" s="54">
        <v>629.61</v>
      </c>
      <c r="G261" s="54">
        <v>759.81</v>
      </c>
      <c r="H261" s="54">
        <v>636.55999999999995</v>
      </c>
      <c r="I261" s="54">
        <v>784.53</v>
      </c>
      <c r="J261" s="54">
        <v>715.98</v>
      </c>
      <c r="K261" s="58">
        <v>748.58</v>
      </c>
      <c r="L261" s="58">
        <f t="shared" si="95"/>
        <v>749.69666666666672</v>
      </c>
      <c r="M261" s="58">
        <f t="shared" si="96"/>
        <v>738.08555555555552</v>
      </c>
      <c r="N261" s="58">
        <f t="shared" si="97"/>
        <v>745.45407407407401</v>
      </c>
      <c r="O261" s="58">
        <f t="shared" si="98"/>
        <v>744.41209876543201</v>
      </c>
      <c r="P261" s="54">
        <f t="shared" si="90"/>
        <v>8639.0483950617272</v>
      </c>
    </row>
    <row r="262" spans="1:16">
      <c r="A262" s="93" t="s">
        <v>679</v>
      </c>
      <c r="B262" s="94" t="s">
        <v>680</v>
      </c>
      <c r="C262" s="93" t="s">
        <v>681</v>
      </c>
      <c r="D262" s="58"/>
      <c r="E262" s="58"/>
      <c r="F262" s="58"/>
      <c r="G262" s="58"/>
      <c r="H262" s="58"/>
      <c r="I262" s="58">
        <v>3.85</v>
      </c>
      <c r="J262" s="58">
        <v>43.84</v>
      </c>
      <c r="K262" s="58">
        <v>93.55</v>
      </c>
      <c r="L262" s="58">
        <f t="shared" si="95"/>
        <v>47.080000000000005</v>
      </c>
      <c r="M262" s="58">
        <f t="shared" si="96"/>
        <v>61.49</v>
      </c>
      <c r="N262" s="58">
        <f t="shared" si="97"/>
        <v>67.373333333333335</v>
      </c>
      <c r="O262" s="58">
        <f t="shared" si="98"/>
        <v>58.647777777777776</v>
      </c>
      <c r="P262" s="54">
        <f t="shared" si="90"/>
        <v>375.83111111111117</v>
      </c>
    </row>
    <row r="263" spans="1:16">
      <c r="A263" s="93" t="s">
        <v>682</v>
      </c>
      <c r="B263" s="94" t="s">
        <v>683</v>
      </c>
      <c r="C263" s="93" t="s">
        <v>684</v>
      </c>
      <c r="D263" s="58"/>
      <c r="E263" s="58"/>
      <c r="F263" s="58"/>
      <c r="G263" s="58"/>
      <c r="H263" s="58"/>
      <c r="I263" s="58">
        <v>684.22</v>
      </c>
      <c r="J263" s="58">
        <v>700.25</v>
      </c>
      <c r="K263" s="58">
        <v>2367.69</v>
      </c>
      <c r="L263" s="58">
        <f t="shared" si="95"/>
        <v>1250.72</v>
      </c>
      <c r="M263" s="58">
        <f t="shared" si="96"/>
        <v>1439.5533333333333</v>
      </c>
      <c r="N263" s="58">
        <f t="shared" si="97"/>
        <v>1685.9877777777776</v>
      </c>
      <c r="O263" s="58">
        <f t="shared" si="98"/>
        <v>1458.7537037037036</v>
      </c>
      <c r="P263" s="54">
        <f t="shared" si="90"/>
        <v>9587.1748148148145</v>
      </c>
    </row>
    <row r="264" spans="1:16">
      <c r="A264" s="93" t="s">
        <v>685</v>
      </c>
      <c r="B264" s="94" t="s">
        <v>686</v>
      </c>
      <c r="C264" s="93" t="s">
        <v>687</v>
      </c>
      <c r="D264" s="54"/>
      <c r="E264" s="54"/>
      <c r="F264" s="54"/>
      <c r="G264" s="54"/>
      <c r="H264" s="54"/>
      <c r="I264" s="89"/>
      <c r="J264" s="54">
        <v>176.1</v>
      </c>
      <c r="K264" s="58">
        <v>1294.55</v>
      </c>
      <c r="L264" s="58">
        <f t="shared" si="95"/>
        <v>490.21666666666664</v>
      </c>
      <c r="M264" s="58">
        <f t="shared" si="96"/>
        <v>653.62222222222215</v>
      </c>
      <c r="N264" s="58">
        <f t="shared" si="97"/>
        <v>812.79629629629619</v>
      </c>
      <c r="O264" s="58">
        <f t="shared" si="98"/>
        <v>652.21172839506164</v>
      </c>
      <c r="P264" s="54">
        <f t="shared" si="90"/>
        <v>4079.4969135802462</v>
      </c>
    </row>
    <row r="265" spans="1:16">
      <c r="A265" s="93" t="s">
        <v>688</v>
      </c>
      <c r="B265" s="94" t="s">
        <v>689</v>
      </c>
      <c r="C265" s="93" t="s">
        <v>690</v>
      </c>
      <c r="D265" s="54"/>
      <c r="E265" s="54"/>
      <c r="F265" s="54"/>
      <c r="G265" s="54"/>
      <c r="H265" s="54"/>
      <c r="I265" s="89"/>
      <c r="J265" s="54">
        <v>243.7</v>
      </c>
      <c r="K265" s="58">
        <v>354.16</v>
      </c>
      <c r="L265" s="58">
        <f t="shared" si="95"/>
        <v>199.28666666666666</v>
      </c>
      <c r="M265" s="58">
        <f t="shared" si="96"/>
        <v>265.71555555555557</v>
      </c>
      <c r="N265" s="58">
        <f t="shared" si="97"/>
        <v>273.05407407407409</v>
      </c>
      <c r="O265" s="58">
        <f t="shared" si="98"/>
        <v>246.01876543209877</v>
      </c>
      <c r="P265" s="54">
        <f t="shared" si="90"/>
        <v>1581.9350617283951</v>
      </c>
    </row>
    <row r="266" spans="1:16">
      <c r="A266" s="93" t="s">
        <v>691</v>
      </c>
      <c r="B266" s="94" t="s">
        <v>692</v>
      </c>
      <c r="C266" s="93" t="s">
        <v>693</v>
      </c>
      <c r="D266" s="54"/>
      <c r="E266" s="54"/>
      <c r="F266" s="54"/>
      <c r="G266" s="54"/>
      <c r="H266" s="54"/>
      <c r="I266" s="89"/>
      <c r="J266" s="54">
        <v>537.6</v>
      </c>
      <c r="K266" s="58">
        <v>707.17</v>
      </c>
      <c r="L266" s="58">
        <f t="shared" si="95"/>
        <v>414.92333333333335</v>
      </c>
      <c r="M266" s="58">
        <f t="shared" si="96"/>
        <v>553.23111111111109</v>
      </c>
      <c r="N266" s="58">
        <f t="shared" si="97"/>
        <v>558.44148148148145</v>
      </c>
      <c r="O266" s="58">
        <f t="shared" si="98"/>
        <v>508.86530864197522</v>
      </c>
      <c r="P266" s="54">
        <f t="shared" si="90"/>
        <v>3280.2312345679011</v>
      </c>
    </row>
    <row r="267" spans="1:16">
      <c r="A267" s="93" t="s">
        <v>694</v>
      </c>
      <c r="B267" s="94" t="s">
        <v>695</v>
      </c>
      <c r="C267" s="93" t="s">
        <v>696</v>
      </c>
      <c r="D267" s="54"/>
      <c r="E267" s="54"/>
      <c r="F267" s="54"/>
      <c r="G267" s="54"/>
      <c r="H267" s="54"/>
      <c r="I267" s="89"/>
      <c r="J267" s="54">
        <v>727.18</v>
      </c>
      <c r="K267" s="58">
        <v>742.17</v>
      </c>
      <c r="L267" s="58">
        <f t="shared" si="95"/>
        <v>489.7833333333333</v>
      </c>
      <c r="M267" s="58">
        <f t="shared" si="96"/>
        <v>653.04444444444437</v>
      </c>
      <c r="N267" s="58">
        <f t="shared" si="97"/>
        <v>628.3325925925925</v>
      </c>
      <c r="O267" s="58">
        <f t="shared" si="98"/>
        <v>590.38679012345665</v>
      </c>
      <c r="P267" s="54">
        <f t="shared" si="90"/>
        <v>3830.8971604938265</v>
      </c>
    </row>
    <row r="268" spans="1:16">
      <c r="A268" s="50" t="s">
        <v>697</v>
      </c>
      <c r="B268" s="31"/>
      <c r="C268" s="55" t="s">
        <v>698</v>
      </c>
      <c r="D268" s="56">
        <f t="shared" ref="D268:P268" si="99">D269</f>
        <v>274083.28999999998</v>
      </c>
      <c r="E268" s="56">
        <f t="shared" si="99"/>
        <v>325641.13</v>
      </c>
      <c r="F268" s="56">
        <f t="shared" si="99"/>
        <v>316861.81</v>
      </c>
      <c r="G268" s="56">
        <f t="shared" si="99"/>
        <v>362288.54</v>
      </c>
      <c r="H268" s="56">
        <f t="shared" si="99"/>
        <v>370246.37</v>
      </c>
      <c r="I268" s="56">
        <f t="shared" si="99"/>
        <v>369025.17</v>
      </c>
      <c r="J268" s="56">
        <f t="shared" si="99"/>
        <v>399517.81</v>
      </c>
      <c r="K268" s="56">
        <f t="shared" si="99"/>
        <v>381560.27</v>
      </c>
      <c r="L268" s="56">
        <f t="shared" si="99"/>
        <v>383367.75000000006</v>
      </c>
      <c r="M268" s="56">
        <f t="shared" si="99"/>
        <v>388148.61</v>
      </c>
      <c r="N268" s="56">
        <f t="shared" si="99"/>
        <v>384358.87666666665</v>
      </c>
      <c r="O268" s="56">
        <f t="shared" si="99"/>
        <v>385291.74555555556</v>
      </c>
      <c r="P268" s="56">
        <f t="shared" si="99"/>
        <v>4340391.3722222224</v>
      </c>
    </row>
    <row r="269" spans="1:16">
      <c r="A269" s="50" t="s">
        <v>699</v>
      </c>
      <c r="B269" s="31"/>
      <c r="C269" s="55" t="s">
        <v>700</v>
      </c>
      <c r="D269" s="56">
        <f>SUM(D270:D271)</f>
        <v>274083.28999999998</v>
      </c>
      <c r="E269" s="56">
        <f t="shared" ref="E269:P269" si="100">SUM(E270:E271)</f>
        <v>325641.13</v>
      </c>
      <c r="F269" s="56">
        <f t="shared" si="100"/>
        <v>316861.81</v>
      </c>
      <c r="G269" s="56">
        <f t="shared" si="100"/>
        <v>362288.54</v>
      </c>
      <c r="H269" s="56">
        <f t="shared" si="100"/>
        <v>370246.37</v>
      </c>
      <c r="I269" s="56">
        <f t="shared" si="100"/>
        <v>369025.17</v>
      </c>
      <c r="J269" s="56">
        <f t="shared" si="100"/>
        <v>399517.81</v>
      </c>
      <c r="K269" s="56">
        <f t="shared" si="100"/>
        <v>381560.27</v>
      </c>
      <c r="L269" s="56">
        <f t="shared" si="100"/>
        <v>383367.75000000006</v>
      </c>
      <c r="M269" s="56">
        <f t="shared" si="100"/>
        <v>388148.61</v>
      </c>
      <c r="N269" s="56">
        <f t="shared" si="100"/>
        <v>384358.87666666665</v>
      </c>
      <c r="O269" s="56">
        <f t="shared" si="100"/>
        <v>385291.74555555556</v>
      </c>
      <c r="P269" s="56">
        <f t="shared" si="100"/>
        <v>4340391.3722222224</v>
      </c>
    </row>
    <row r="270" spans="1:16">
      <c r="A270" s="32" t="s">
        <v>701</v>
      </c>
      <c r="B270" s="31" t="s">
        <v>29</v>
      </c>
      <c r="C270" s="32" t="s">
        <v>702</v>
      </c>
      <c r="D270" s="54">
        <v>269402.69</v>
      </c>
      <c r="E270" s="54">
        <v>321348.93</v>
      </c>
      <c r="F270" s="54">
        <v>311263.19</v>
      </c>
      <c r="G270" s="54">
        <v>356395.12</v>
      </c>
      <c r="H270" s="54">
        <v>364045.38</v>
      </c>
      <c r="I270" s="54">
        <v>363464.44</v>
      </c>
      <c r="J270" s="54">
        <v>392460.92</v>
      </c>
      <c r="K270" s="58">
        <v>375009.43</v>
      </c>
      <c r="L270" s="58">
        <f t="shared" ref="L270:O271" si="101">SUM(I270:K270)/3</f>
        <v>376978.26333333337</v>
      </c>
      <c r="M270" s="58">
        <f t="shared" si="101"/>
        <v>381482.87111111108</v>
      </c>
      <c r="N270" s="58">
        <f t="shared" si="101"/>
        <v>377823.52148148144</v>
      </c>
      <c r="O270" s="58">
        <f t="shared" si="101"/>
        <v>378761.55197530863</v>
      </c>
      <c r="P270" s="54">
        <f>SUM(D270:O270)</f>
        <v>4268436.3079012344</v>
      </c>
    </row>
    <row r="271" spans="1:16">
      <c r="A271" s="32" t="s">
        <v>703</v>
      </c>
      <c r="B271" s="31" t="s">
        <v>29</v>
      </c>
      <c r="C271" s="32" t="s">
        <v>704</v>
      </c>
      <c r="D271" s="54">
        <v>4680.6000000000004</v>
      </c>
      <c r="E271" s="54">
        <v>4292.2</v>
      </c>
      <c r="F271" s="54">
        <v>5598.62</v>
      </c>
      <c r="G271" s="54">
        <v>5893.42</v>
      </c>
      <c r="H271" s="54">
        <v>6200.99</v>
      </c>
      <c r="I271" s="54">
        <v>5560.73</v>
      </c>
      <c r="J271" s="54">
        <v>7056.89</v>
      </c>
      <c r="K271" s="58">
        <v>6550.84</v>
      </c>
      <c r="L271" s="58">
        <f t="shared" si="101"/>
        <v>6389.4866666666667</v>
      </c>
      <c r="M271" s="58">
        <f t="shared" si="101"/>
        <v>6665.7388888888891</v>
      </c>
      <c r="N271" s="58">
        <f t="shared" si="101"/>
        <v>6535.3551851851853</v>
      </c>
      <c r="O271" s="58">
        <f t="shared" si="101"/>
        <v>6530.1935802469134</v>
      </c>
      <c r="P271" s="54">
        <f>SUM(D271:O271)</f>
        <v>71955.064320987643</v>
      </c>
    </row>
    <row r="272" spans="1:16">
      <c r="A272" s="47" t="s">
        <v>705</v>
      </c>
      <c r="B272" s="31"/>
      <c r="C272" s="47" t="s">
        <v>706</v>
      </c>
      <c r="D272" s="49">
        <f>D273+D278</f>
        <v>1227356.42</v>
      </c>
      <c r="E272" s="49">
        <f t="shared" ref="E272:P272" si="102">E273+E278</f>
        <v>2575322.8800000004</v>
      </c>
      <c r="F272" s="49">
        <f t="shared" si="102"/>
        <v>1661700.7</v>
      </c>
      <c r="G272" s="49">
        <f t="shared" si="102"/>
        <v>1833635.4300000002</v>
      </c>
      <c r="H272" s="49">
        <f t="shared" si="102"/>
        <v>2687486.4599999995</v>
      </c>
      <c r="I272" s="49">
        <f t="shared" si="102"/>
        <v>2987169.24</v>
      </c>
      <c r="J272" s="49">
        <f t="shared" si="102"/>
        <v>3233135.3200000003</v>
      </c>
      <c r="K272" s="49">
        <f t="shared" si="102"/>
        <v>4807245.4799999995</v>
      </c>
      <c r="L272" s="49">
        <f t="shared" si="102"/>
        <v>3676471.0566666662</v>
      </c>
      <c r="M272" s="49">
        <f t="shared" si="102"/>
        <v>3904823.6488888888</v>
      </c>
      <c r="N272" s="49">
        <f t="shared" si="102"/>
        <v>4128513.3385185176</v>
      </c>
      <c r="O272" s="49">
        <f t="shared" si="102"/>
        <v>3908192.4924691352</v>
      </c>
      <c r="P272" s="49">
        <f t="shared" si="102"/>
        <v>36631052.466543205</v>
      </c>
    </row>
    <row r="273" spans="1:16" ht="13.5" customHeight="1">
      <c r="A273" s="50" t="s">
        <v>707</v>
      </c>
      <c r="B273" s="31"/>
      <c r="C273" s="50" t="s">
        <v>708</v>
      </c>
      <c r="D273" s="52">
        <f>SUM(D274:D277)</f>
        <v>1187331.42</v>
      </c>
      <c r="E273" s="52">
        <f t="shared" ref="E273:P273" si="103">SUM(E274:E277)</f>
        <v>2543940.3800000004</v>
      </c>
      <c r="F273" s="52">
        <f t="shared" si="103"/>
        <v>1623280.7</v>
      </c>
      <c r="G273" s="52">
        <f t="shared" si="103"/>
        <v>1790975.4300000002</v>
      </c>
      <c r="H273" s="52">
        <f t="shared" si="103"/>
        <v>2649706.4599999995</v>
      </c>
      <c r="I273" s="52">
        <f t="shared" si="103"/>
        <v>2953201.74</v>
      </c>
      <c r="J273" s="52">
        <f t="shared" si="103"/>
        <v>3204825.3200000003</v>
      </c>
      <c r="K273" s="52">
        <f t="shared" si="103"/>
        <v>4786445.4799999995</v>
      </c>
      <c r="L273" s="52">
        <f t="shared" si="103"/>
        <v>3645128.5566666662</v>
      </c>
      <c r="M273" s="52">
        <f t="shared" si="103"/>
        <v>3875567.9588888888</v>
      </c>
      <c r="N273" s="52">
        <f t="shared" si="103"/>
        <v>4100165.5585185178</v>
      </c>
      <c r="O273" s="52">
        <f t="shared" si="103"/>
        <v>3878530.9624691354</v>
      </c>
      <c r="P273" s="52">
        <f t="shared" si="103"/>
        <v>36239099.966543205</v>
      </c>
    </row>
    <row r="274" spans="1:16">
      <c r="A274" s="32" t="s">
        <v>709</v>
      </c>
      <c r="B274" s="31" t="s">
        <v>173</v>
      </c>
      <c r="C274" s="32" t="s">
        <v>710</v>
      </c>
      <c r="D274" s="54">
        <v>1163329.69</v>
      </c>
      <c r="E274" s="54">
        <v>2516902.2200000002</v>
      </c>
      <c r="F274" s="54">
        <v>1600743.43</v>
      </c>
      <c r="G274" s="54">
        <v>1769211.25</v>
      </c>
      <c r="H274" s="54">
        <v>2620477.61</v>
      </c>
      <c r="I274" s="54">
        <v>2928354.47</v>
      </c>
      <c r="J274" s="54">
        <v>3176432.37</v>
      </c>
      <c r="K274" s="58">
        <v>4754489.3099999996</v>
      </c>
      <c r="L274" s="58">
        <f>SUM(I274:K274)/3</f>
        <v>3619758.7166666663</v>
      </c>
      <c r="M274" s="58">
        <f t="shared" ref="M274:O277" si="104">SUM(J274:L274)/3</f>
        <v>3850226.7988888887</v>
      </c>
      <c r="N274" s="58">
        <f t="shared" si="104"/>
        <v>4074824.9418518511</v>
      </c>
      <c r="O274" s="58">
        <f t="shared" si="104"/>
        <v>3848270.1524691354</v>
      </c>
      <c r="P274" s="54">
        <f t="shared" ref="P274:P279" si="105">SUM(D274:O274)</f>
        <v>35923020.959876537</v>
      </c>
    </row>
    <row r="275" spans="1:16">
      <c r="A275" s="32" t="s">
        <v>711</v>
      </c>
      <c r="B275" s="31" t="s">
        <v>173</v>
      </c>
      <c r="C275" s="32" t="s">
        <v>712</v>
      </c>
      <c r="D275" s="54">
        <v>283.39999999999998</v>
      </c>
      <c r="E275" s="54">
        <v>424.42</v>
      </c>
      <c r="F275" s="54">
        <v>431.29</v>
      </c>
      <c r="G275" s="54">
        <v>312.08999999999997</v>
      </c>
      <c r="H275" s="54">
        <v>271.51</v>
      </c>
      <c r="I275" s="54">
        <v>455.88</v>
      </c>
      <c r="J275" s="54">
        <v>342.79</v>
      </c>
      <c r="K275" s="58">
        <v>310.85000000000002</v>
      </c>
      <c r="L275" s="58">
        <f>SUM(I275:K275)/3</f>
        <v>369.84</v>
      </c>
      <c r="M275" s="58">
        <f t="shared" si="104"/>
        <v>341.16</v>
      </c>
      <c r="N275" s="58">
        <f t="shared" si="104"/>
        <v>340.61666666666673</v>
      </c>
      <c r="O275" s="58">
        <v>309.39</v>
      </c>
      <c r="P275" s="54">
        <f t="shared" si="105"/>
        <v>4193.2366666666667</v>
      </c>
    </row>
    <row r="276" spans="1:16">
      <c r="A276" s="32" t="s">
        <v>713</v>
      </c>
      <c r="B276" s="31" t="s">
        <v>173</v>
      </c>
      <c r="C276" s="32" t="s">
        <v>714</v>
      </c>
      <c r="D276" s="54">
        <v>23718.33</v>
      </c>
      <c r="E276" s="54">
        <v>26613.74</v>
      </c>
      <c r="F276" s="54">
        <v>22105.98</v>
      </c>
      <c r="G276" s="54">
        <v>21452.09</v>
      </c>
      <c r="H276" s="54">
        <v>28957.34</v>
      </c>
      <c r="I276" s="54">
        <v>24391.39</v>
      </c>
      <c r="J276" s="54">
        <v>28050.16</v>
      </c>
      <c r="K276" s="58">
        <v>31645.32</v>
      </c>
      <c r="L276" s="58">
        <v>25000</v>
      </c>
      <c r="M276" s="58">
        <f>L276</f>
        <v>25000</v>
      </c>
      <c r="N276" s="58">
        <f>M276</f>
        <v>25000</v>
      </c>
      <c r="O276" s="58">
        <v>29951.42</v>
      </c>
      <c r="P276" s="54">
        <f t="shared" si="105"/>
        <v>311885.76999999996</v>
      </c>
    </row>
    <row r="277" spans="1:16">
      <c r="A277" s="32" t="s">
        <v>715</v>
      </c>
      <c r="B277" s="31" t="s">
        <v>173</v>
      </c>
      <c r="C277" s="32" t="s">
        <v>716</v>
      </c>
      <c r="D277" s="54">
        <v>0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8">
        <v>0</v>
      </c>
      <c r="L277" s="58">
        <f>SUM(I277:K277)/3</f>
        <v>0</v>
      </c>
      <c r="M277" s="58">
        <f t="shared" si="104"/>
        <v>0</v>
      </c>
      <c r="N277" s="58">
        <f t="shared" si="104"/>
        <v>0</v>
      </c>
      <c r="O277" s="58">
        <f t="shared" si="104"/>
        <v>0</v>
      </c>
      <c r="P277" s="54">
        <f t="shared" si="105"/>
        <v>0</v>
      </c>
    </row>
    <row r="278" spans="1:16" ht="13.5" customHeight="1">
      <c r="A278" s="50" t="s">
        <v>717</v>
      </c>
      <c r="B278" s="31"/>
      <c r="C278" s="50" t="s">
        <v>718</v>
      </c>
      <c r="D278" s="52">
        <f>D279</f>
        <v>40025</v>
      </c>
      <c r="E278" s="52">
        <f t="shared" ref="E278:P278" si="106">E279</f>
        <v>31382.5</v>
      </c>
      <c r="F278" s="52">
        <f t="shared" si="106"/>
        <v>38420</v>
      </c>
      <c r="G278" s="52">
        <f t="shared" si="106"/>
        <v>42660</v>
      </c>
      <c r="H278" s="52">
        <f t="shared" si="106"/>
        <v>37780</v>
      </c>
      <c r="I278" s="52">
        <f t="shared" si="106"/>
        <v>33967.5</v>
      </c>
      <c r="J278" s="52">
        <f t="shared" si="106"/>
        <v>28310</v>
      </c>
      <c r="K278" s="52">
        <f t="shared" si="106"/>
        <v>20800</v>
      </c>
      <c r="L278" s="52">
        <f t="shared" si="106"/>
        <v>31342.5</v>
      </c>
      <c r="M278" s="52">
        <f t="shared" si="106"/>
        <v>29255.69</v>
      </c>
      <c r="N278" s="52">
        <f t="shared" si="106"/>
        <v>28347.78</v>
      </c>
      <c r="O278" s="52">
        <f t="shared" si="106"/>
        <v>29661.53</v>
      </c>
      <c r="P278" s="52">
        <f t="shared" si="106"/>
        <v>391952.5</v>
      </c>
    </row>
    <row r="279" spans="1:16">
      <c r="A279" s="32" t="s">
        <v>719</v>
      </c>
      <c r="B279" s="31" t="s">
        <v>173</v>
      </c>
      <c r="C279" s="32" t="s">
        <v>718</v>
      </c>
      <c r="D279" s="54">
        <v>40025</v>
      </c>
      <c r="E279" s="54">
        <v>31382.5</v>
      </c>
      <c r="F279" s="54">
        <v>38420</v>
      </c>
      <c r="G279" s="54">
        <v>42660</v>
      </c>
      <c r="H279" s="54">
        <v>37780</v>
      </c>
      <c r="I279" s="54">
        <v>33967.5</v>
      </c>
      <c r="J279" s="54">
        <v>28310</v>
      </c>
      <c r="K279" s="58">
        <v>20800</v>
      </c>
      <c r="L279" s="58">
        <f>27692.5+3650</f>
        <v>31342.5</v>
      </c>
      <c r="M279" s="58">
        <f>25600.85+3654.84</f>
        <v>29255.69</v>
      </c>
      <c r="N279" s="58">
        <f>24697.78+3650</f>
        <v>28347.78</v>
      </c>
      <c r="O279" s="58">
        <f>25997.04+3664.49</f>
        <v>29661.53</v>
      </c>
      <c r="P279" s="54">
        <f t="shared" si="105"/>
        <v>391952.5</v>
      </c>
    </row>
    <row r="280" spans="1:16">
      <c r="A280" s="45" t="s">
        <v>720</v>
      </c>
      <c r="B280" s="31"/>
      <c r="C280" s="45" t="s">
        <v>721</v>
      </c>
      <c r="D280" s="44">
        <f>D281</f>
        <v>0</v>
      </c>
      <c r="E280" s="44">
        <f t="shared" ref="D280:F282" si="107">E281</f>
        <v>20608.759999999998</v>
      </c>
      <c r="F280" s="44">
        <f t="shared" si="107"/>
        <v>38651.160000000003</v>
      </c>
      <c r="G280" s="44">
        <f>G281</f>
        <v>19287.37</v>
      </c>
      <c r="H280" s="44">
        <f t="shared" ref="H280:P282" si="108">H281</f>
        <v>18666.62</v>
      </c>
      <c r="I280" s="44">
        <f t="shared" si="108"/>
        <v>19135.39</v>
      </c>
      <c r="J280" s="44">
        <f t="shared" si="108"/>
        <v>0</v>
      </c>
      <c r="K280" s="44">
        <f t="shared" si="108"/>
        <v>38351.15</v>
      </c>
      <c r="L280" s="44">
        <f t="shared" si="108"/>
        <v>19162.18</v>
      </c>
      <c r="M280" s="44">
        <f t="shared" si="108"/>
        <v>19171.11</v>
      </c>
      <c r="N280" s="44">
        <f t="shared" si="108"/>
        <v>19166.645</v>
      </c>
      <c r="O280" s="44">
        <f t="shared" si="108"/>
        <v>19166.645</v>
      </c>
      <c r="P280" s="44">
        <f t="shared" si="108"/>
        <v>231367.02999999997</v>
      </c>
    </row>
    <row r="281" spans="1:16">
      <c r="A281" s="47" t="s">
        <v>722</v>
      </c>
      <c r="B281" s="31"/>
      <c r="C281" s="47" t="s">
        <v>723</v>
      </c>
      <c r="D281" s="49">
        <f t="shared" si="107"/>
        <v>0</v>
      </c>
      <c r="E281" s="49">
        <f t="shared" si="107"/>
        <v>20608.759999999998</v>
      </c>
      <c r="F281" s="49">
        <f t="shared" si="107"/>
        <v>38651.160000000003</v>
      </c>
      <c r="G281" s="49">
        <f>G282</f>
        <v>19287.37</v>
      </c>
      <c r="H281" s="49">
        <f t="shared" si="108"/>
        <v>18666.62</v>
      </c>
      <c r="I281" s="49">
        <f t="shared" si="108"/>
        <v>19135.39</v>
      </c>
      <c r="J281" s="49">
        <f t="shared" si="108"/>
        <v>0</v>
      </c>
      <c r="K281" s="49">
        <f t="shared" si="108"/>
        <v>38351.15</v>
      </c>
      <c r="L281" s="49">
        <f t="shared" si="108"/>
        <v>19162.18</v>
      </c>
      <c r="M281" s="49">
        <f t="shared" si="108"/>
        <v>19171.11</v>
      </c>
      <c r="N281" s="49">
        <f t="shared" si="108"/>
        <v>19166.645</v>
      </c>
      <c r="O281" s="49">
        <f t="shared" si="108"/>
        <v>19166.645</v>
      </c>
      <c r="P281" s="49">
        <f t="shared" si="108"/>
        <v>231367.02999999997</v>
      </c>
    </row>
    <row r="282" spans="1:16">
      <c r="A282" s="50" t="s">
        <v>724</v>
      </c>
      <c r="B282" s="31"/>
      <c r="C282" s="50" t="s">
        <v>725</v>
      </c>
      <c r="D282" s="56">
        <f t="shared" si="107"/>
        <v>0</v>
      </c>
      <c r="E282" s="56">
        <f t="shared" si="107"/>
        <v>20608.759999999998</v>
      </c>
      <c r="F282" s="56">
        <f t="shared" si="107"/>
        <v>38651.160000000003</v>
      </c>
      <c r="G282" s="56">
        <f>G283</f>
        <v>19287.37</v>
      </c>
      <c r="H282" s="56">
        <f t="shared" si="108"/>
        <v>18666.62</v>
      </c>
      <c r="I282" s="56">
        <f>I283</f>
        <v>19135.39</v>
      </c>
      <c r="J282" s="56">
        <f>J283</f>
        <v>0</v>
      </c>
      <c r="K282" s="56">
        <f t="shared" si="108"/>
        <v>38351.15</v>
      </c>
      <c r="L282" s="56">
        <f t="shared" si="108"/>
        <v>19162.18</v>
      </c>
      <c r="M282" s="56">
        <f t="shared" si="108"/>
        <v>19171.11</v>
      </c>
      <c r="N282" s="56">
        <f t="shared" si="108"/>
        <v>19166.645</v>
      </c>
      <c r="O282" s="56">
        <f t="shared" si="108"/>
        <v>19166.645</v>
      </c>
      <c r="P282" s="56">
        <f t="shared" si="108"/>
        <v>231367.02999999997</v>
      </c>
    </row>
    <row r="283" spans="1:16">
      <c r="A283" s="32" t="s">
        <v>726</v>
      </c>
      <c r="B283" s="31" t="s">
        <v>29</v>
      </c>
      <c r="C283" s="32" t="s">
        <v>727</v>
      </c>
      <c r="D283" s="54">
        <v>0</v>
      </c>
      <c r="E283" s="54">
        <v>20608.759999999998</v>
      </c>
      <c r="F283" s="54">
        <v>38651.160000000003</v>
      </c>
      <c r="G283" s="54">
        <v>19287.37</v>
      </c>
      <c r="H283" s="54">
        <v>18666.62</v>
      </c>
      <c r="I283" s="54">
        <v>19135.39</v>
      </c>
      <c r="J283" s="54">
        <v>0</v>
      </c>
      <c r="K283" s="54">
        <v>38351.15</v>
      </c>
      <c r="L283" s="58">
        <f>SUM(I283:K283)/3</f>
        <v>19162.18</v>
      </c>
      <c r="M283" s="58">
        <f>SUM(J283:L283)/3</f>
        <v>19171.11</v>
      </c>
      <c r="N283" s="58">
        <f>SUM(L283:M283)/2</f>
        <v>19166.645</v>
      </c>
      <c r="O283" s="58">
        <f>SUM(L283:N283)/3</f>
        <v>19166.645</v>
      </c>
      <c r="P283" s="54">
        <f>SUM(D283:O283)</f>
        <v>231367.02999999997</v>
      </c>
    </row>
    <row r="284" spans="1:16">
      <c r="A284" s="42" t="s">
        <v>728</v>
      </c>
      <c r="B284" s="31"/>
      <c r="C284" s="42" t="s">
        <v>729</v>
      </c>
      <c r="D284" s="44">
        <f t="shared" ref="D284:P284" si="109">SUM(D285)</f>
        <v>0</v>
      </c>
      <c r="E284" s="44">
        <f t="shared" si="109"/>
        <v>0</v>
      </c>
      <c r="F284" s="44">
        <f t="shared" si="109"/>
        <v>0</v>
      </c>
      <c r="G284" s="44">
        <f t="shared" si="109"/>
        <v>0</v>
      </c>
      <c r="H284" s="44">
        <f t="shared" si="109"/>
        <v>0</v>
      </c>
      <c r="I284" s="44">
        <f t="shared" si="109"/>
        <v>0</v>
      </c>
      <c r="J284" s="44">
        <f t="shared" si="109"/>
        <v>0</v>
      </c>
      <c r="K284" s="44">
        <f t="shared" si="109"/>
        <v>0</v>
      </c>
      <c r="L284" s="44">
        <f t="shared" si="109"/>
        <v>0</v>
      </c>
      <c r="M284" s="44">
        <f t="shared" si="109"/>
        <v>0</v>
      </c>
      <c r="N284" s="44">
        <f t="shared" si="109"/>
        <v>0</v>
      </c>
      <c r="O284" s="44">
        <f t="shared" si="109"/>
        <v>0</v>
      </c>
      <c r="P284" s="44">
        <f t="shared" si="109"/>
        <v>0</v>
      </c>
    </row>
    <row r="285" spans="1:16">
      <c r="A285" s="45" t="s">
        <v>730</v>
      </c>
      <c r="B285" s="31"/>
      <c r="C285" s="45" t="s">
        <v>731</v>
      </c>
      <c r="D285" s="44">
        <f t="shared" ref="D285:P285" si="110">SUM(D286:D286)</f>
        <v>0</v>
      </c>
      <c r="E285" s="44">
        <f t="shared" si="110"/>
        <v>0</v>
      </c>
      <c r="F285" s="44">
        <f t="shared" si="110"/>
        <v>0</v>
      </c>
      <c r="G285" s="44">
        <f t="shared" si="110"/>
        <v>0</v>
      </c>
      <c r="H285" s="44">
        <f t="shared" si="110"/>
        <v>0</v>
      </c>
      <c r="I285" s="44">
        <f t="shared" si="110"/>
        <v>0</v>
      </c>
      <c r="J285" s="44">
        <f t="shared" si="110"/>
        <v>0</v>
      </c>
      <c r="K285" s="44">
        <f t="shared" si="110"/>
        <v>0</v>
      </c>
      <c r="L285" s="44">
        <f t="shared" si="110"/>
        <v>0</v>
      </c>
      <c r="M285" s="44">
        <f t="shared" si="110"/>
        <v>0</v>
      </c>
      <c r="N285" s="44">
        <f t="shared" si="110"/>
        <v>0</v>
      </c>
      <c r="O285" s="44">
        <f t="shared" si="110"/>
        <v>0</v>
      </c>
      <c r="P285" s="44">
        <f t="shared" si="110"/>
        <v>0</v>
      </c>
    </row>
    <row r="286" spans="1:16">
      <c r="A286" s="32" t="s">
        <v>732</v>
      </c>
      <c r="B286" s="31" t="s">
        <v>29</v>
      </c>
      <c r="C286" s="32" t="s">
        <v>733</v>
      </c>
      <c r="D286" s="54">
        <v>0</v>
      </c>
      <c r="E286" s="54">
        <v>0</v>
      </c>
      <c r="F286" s="54">
        <v>0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f>SUM(D286:O286)</f>
        <v>0</v>
      </c>
    </row>
    <row r="287" spans="1:16">
      <c r="A287" s="42" t="s">
        <v>734</v>
      </c>
      <c r="B287" s="31"/>
      <c r="C287" s="42" t="s">
        <v>735</v>
      </c>
      <c r="D287" s="44">
        <f t="shared" ref="D287:P288" si="111">SUM(D288)</f>
        <v>699393.46</v>
      </c>
      <c r="E287" s="44">
        <f t="shared" si="111"/>
        <v>509257.57</v>
      </c>
      <c r="F287" s="44">
        <f t="shared" si="111"/>
        <v>570069.15</v>
      </c>
      <c r="G287" s="44">
        <f>SUM(G288)</f>
        <v>508197.66</v>
      </c>
      <c r="H287" s="44">
        <f t="shared" si="111"/>
        <v>528603.09000000008</v>
      </c>
      <c r="I287" s="44">
        <f t="shared" si="111"/>
        <v>555534.5</v>
      </c>
      <c r="J287" s="44">
        <f t="shared" si="111"/>
        <v>618889.61</v>
      </c>
      <c r="K287" s="44">
        <f t="shared" si="111"/>
        <v>604475.42999999993</v>
      </c>
      <c r="L287" s="44">
        <f t="shared" si="111"/>
        <v>585192.87999999989</v>
      </c>
      <c r="M287" s="44">
        <f t="shared" si="111"/>
        <v>595079.0066666666</v>
      </c>
      <c r="N287" s="44">
        <f t="shared" si="111"/>
        <v>594915.77222222229</v>
      </c>
      <c r="O287" s="44">
        <f t="shared" si="111"/>
        <v>591729.21962962952</v>
      </c>
      <c r="P287" s="44">
        <f t="shared" si="111"/>
        <v>6961337.3485185187</v>
      </c>
    </row>
    <row r="288" spans="1:16">
      <c r="A288" s="47" t="s">
        <v>736</v>
      </c>
      <c r="B288" s="31"/>
      <c r="C288" s="47" t="s">
        <v>737</v>
      </c>
      <c r="D288" s="49">
        <f t="shared" si="111"/>
        <v>699393.46</v>
      </c>
      <c r="E288" s="49">
        <f t="shared" si="111"/>
        <v>509257.57</v>
      </c>
      <c r="F288" s="49">
        <f t="shared" si="111"/>
        <v>570069.15</v>
      </c>
      <c r="G288" s="49">
        <f t="shared" si="111"/>
        <v>508197.66</v>
      </c>
      <c r="H288" s="49">
        <f t="shared" si="111"/>
        <v>528603.09000000008</v>
      </c>
      <c r="I288" s="49">
        <f t="shared" si="111"/>
        <v>555534.5</v>
      </c>
      <c r="J288" s="49">
        <f t="shared" si="111"/>
        <v>618889.61</v>
      </c>
      <c r="K288" s="49">
        <f t="shared" si="111"/>
        <v>604475.42999999993</v>
      </c>
      <c r="L288" s="49">
        <f t="shared" si="111"/>
        <v>585192.87999999989</v>
      </c>
      <c r="M288" s="49">
        <f t="shared" si="111"/>
        <v>595079.0066666666</v>
      </c>
      <c r="N288" s="49">
        <f t="shared" si="111"/>
        <v>594915.77222222229</v>
      </c>
      <c r="O288" s="49">
        <f t="shared" si="111"/>
        <v>591729.21962962952</v>
      </c>
      <c r="P288" s="49">
        <f t="shared" si="111"/>
        <v>6961337.3485185187</v>
      </c>
    </row>
    <row r="289" spans="1:16">
      <c r="A289" s="50" t="s">
        <v>738</v>
      </c>
      <c r="B289" s="31"/>
      <c r="C289" s="50" t="s">
        <v>739</v>
      </c>
      <c r="D289" s="56">
        <f t="shared" ref="D289:J289" si="112">SUM(D290:D292)</f>
        <v>699393.46</v>
      </c>
      <c r="E289" s="56">
        <f t="shared" si="112"/>
        <v>509257.57</v>
      </c>
      <c r="F289" s="56">
        <f t="shared" si="112"/>
        <v>570069.15</v>
      </c>
      <c r="G289" s="56">
        <f t="shared" si="112"/>
        <v>508197.66</v>
      </c>
      <c r="H289" s="56">
        <f t="shared" si="112"/>
        <v>528603.09000000008</v>
      </c>
      <c r="I289" s="56">
        <f t="shared" si="112"/>
        <v>555534.5</v>
      </c>
      <c r="J289" s="56">
        <f t="shared" si="112"/>
        <v>618889.61</v>
      </c>
      <c r="K289" s="56">
        <f t="shared" ref="K289:P289" si="113">SUM(K290:K292)</f>
        <v>604475.42999999993</v>
      </c>
      <c r="L289" s="56">
        <f t="shared" si="113"/>
        <v>585192.87999999989</v>
      </c>
      <c r="M289" s="56">
        <f t="shared" si="113"/>
        <v>595079.0066666666</v>
      </c>
      <c r="N289" s="56">
        <f t="shared" si="113"/>
        <v>594915.77222222229</v>
      </c>
      <c r="O289" s="56">
        <f t="shared" si="113"/>
        <v>591729.21962962952</v>
      </c>
      <c r="P289" s="56">
        <f t="shared" si="113"/>
        <v>6961337.3485185187</v>
      </c>
    </row>
    <row r="290" spans="1:16">
      <c r="A290" s="32" t="s">
        <v>740</v>
      </c>
      <c r="B290" s="31" t="s">
        <v>271</v>
      </c>
      <c r="C290" s="32" t="s">
        <v>741</v>
      </c>
      <c r="D290" s="54">
        <v>329332.5</v>
      </c>
      <c r="E290" s="54">
        <v>184556.25</v>
      </c>
      <c r="F290" s="54">
        <v>184556.25</v>
      </c>
      <c r="G290" s="54">
        <v>184556.25</v>
      </c>
      <c r="H290" s="54">
        <v>184556.25</v>
      </c>
      <c r="I290" s="54">
        <v>184556.25</v>
      </c>
      <c r="J290" s="54">
        <v>207877.15</v>
      </c>
      <c r="K290" s="54">
        <v>184556.25</v>
      </c>
      <c r="L290" s="54">
        <f>K290</f>
        <v>184556.25</v>
      </c>
      <c r="M290" s="54">
        <f>L290</f>
        <v>184556.25</v>
      </c>
      <c r="N290" s="54">
        <f>M290</f>
        <v>184556.25</v>
      </c>
      <c r="O290" s="54">
        <f>N290</f>
        <v>184556.25</v>
      </c>
      <c r="P290" s="54">
        <f>SUM(D290:O290)</f>
        <v>2382772.15</v>
      </c>
    </row>
    <row r="291" spans="1:16">
      <c r="A291" s="32" t="s">
        <v>742</v>
      </c>
      <c r="B291" s="31" t="s">
        <v>257</v>
      </c>
      <c r="C291" s="32" t="s">
        <v>743</v>
      </c>
      <c r="D291" s="54">
        <v>370060.96</v>
      </c>
      <c r="E291" s="54">
        <v>324701.32</v>
      </c>
      <c r="F291" s="54">
        <v>385512.9</v>
      </c>
      <c r="G291" s="54">
        <v>323641.40999999997</v>
      </c>
      <c r="H291" s="54">
        <v>344046.84</v>
      </c>
      <c r="I291" s="54">
        <v>370978.25</v>
      </c>
      <c r="J291" s="54">
        <v>411012.46</v>
      </c>
      <c r="K291" s="54">
        <v>419919.18</v>
      </c>
      <c r="L291" s="58">
        <f>SUM(I291:K291)/3</f>
        <v>400636.62999999995</v>
      </c>
      <c r="M291" s="58">
        <f>SUM(J291:L291)/3</f>
        <v>410522.75666666665</v>
      </c>
      <c r="N291" s="58">
        <f>SUM(K291:M291)/3</f>
        <v>410359.52222222224</v>
      </c>
      <c r="O291" s="58">
        <f>SUM(L291:N291)/3</f>
        <v>407172.96962962957</v>
      </c>
      <c r="P291" s="54">
        <f>SUM(D291:O291)</f>
        <v>4578565.1985185193</v>
      </c>
    </row>
    <row r="292" spans="1:16">
      <c r="A292" s="32" t="s">
        <v>744</v>
      </c>
      <c r="B292" s="31" t="s">
        <v>123</v>
      </c>
      <c r="C292" s="32" t="s">
        <v>745</v>
      </c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>
        <f>SUM(D292:O292)</f>
        <v>0</v>
      </c>
    </row>
    <row r="293" spans="1:16">
      <c r="A293" s="42" t="s">
        <v>746</v>
      </c>
      <c r="B293" s="31"/>
      <c r="C293" s="42" t="s">
        <v>747</v>
      </c>
      <c r="D293" s="44">
        <f t="shared" ref="D293:P293" si="114">SUM(D294+D428)</f>
        <v>29142971.550000001</v>
      </c>
      <c r="E293" s="44">
        <f t="shared" si="114"/>
        <v>21259732.490000002</v>
      </c>
      <c r="F293" s="44">
        <f t="shared" si="114"/>
        <v>19676902.499999996</v>
      </c>
      <c r="G293" s="44">
        <f t="shared" si="114"/>
        <v>23556745.59</v>
      </c>
      <c r="H293" s="44">
        <f t="shared" si="114"/>
        <v>22116382.939999998</v>
      </c>
      <c r="I293" s="44">
        <f t="shared" si="114"/>
        <v>21037842.019999996</v>
      </c>
      <c r="J293" s="44">
        <f t="shared" si="114"/>
        <v>25334922.189999998</v>
      </c>
      <c r="K293" s="44">
        <f t="shared" si="114"/>
        <v>18946001.969999999</v>
      </c>
      <c r="L293" s="44">
        <f t="shared" si="114"/>
        <v>20038732.079999998</v>
      </c>
      <c r="M293" s="44">
        <f t="shared" si="114"/>
        <v>18770386.210000001</v>
      </c>
      <c r="N293" s="44">
        <f t="shared" si="114"/>
        <v>20843738.829999998</v>
      </c>
      <c r="O293" s="44">
        <f t="shared" si="114"/>
        <v>29123195.939999998</v>
      </c>
      <c r="P293" s="44">
        <f t="shared" si="114"/>
        <v>269847554.31</v>
      </c>
    </row>
    <row r="294" spans="1:16">
      <c r="A294" s="45" t="s">
        <v>748</v>
      </c>
      <c r="B294" s="31"/>
      <c r="C294" s="45" t="s">
        <v>749</v>
      </c>
      <c r="D294" s="44">
        <f t="shared" ref="D294:P294" si="115">SUM(D295+D385+D426)</f>
        <v>29142971.550000001</v>
      </c>
      <c r="E294" s="44">
        <f t="shared" si="115"/>
        <v>21259732.490000002</v>
      </c>
      <c r="F294" s="44">
        <f t="shared" si="115"/>
        <v>19613502.009999998</v>
      </c>
      <c r="G294" s="44">
        <f t="shared" si="115"/>
        <v>23547346.079999998</v>
      </c>
      <c r="H294" s="44">
        <f t="shared" si="115"/>
        <v>22079982.939999998</v>
      </c>
      <c r="I294" s="44">
        <f t="shared" si="115"/>
        <v>21001442.019999996</v>
      </c>
      <c r="J294" s="44">
        <f t="shared" si="115"/>
        <v>25256486.189999998</v>
      </c>
      <c r="K294" s="44">
        <f t="shared" si="115"/>
        <v>18909601.969999999</v>
      </c>
      <c r="L294" s="44">
        <f t="shared" si="115"/>
        <v>20002332.079999998</v>
      </c>
      <c r="M294" s="44">
        <f t="shared" si="115"/>
        <v>18733986.210000001</v>
      </c>
      <c r="N294" s="44">
        <f t="shared" si="115"/>
        <v>20807338.829999998</v>
      </c>
      <c r="O294" s="44">
        <f t="shared" si="115"/>
        <v>29086795.939999998</v>
      </c>
      <c r="P294" s="44">
        <f t="shared" si="115"/>
        <v>269441518.31</v>
      </c>
    </row>
    <row r="295" spans="1:16">
      <c r="A295" s="47" t="s">
        <v>750</v>
      </c>
      <c r="B295" s="31"/>
      <c r="C295" s="47" t="s">
        <v>751</v>
      </c>
      <c r="D295" s="49">
        <f t="shared" ref="D295:P295" si="116">SUM(D296+D307+D310+D353+D366+D375+D380)</f>
        <v>9206371.9400000013</v>
      </c>
      <c r="E295" s="49">
        <f t="shared" si="116"/>
        <v>7893293.1800000006</v>
      </c>
      <c r="F295" s="49">
        <f t="shared" si="116"/>
        <v>6212748.6900000004</v>
      </c>
      <c r="G295" s="49">
        <f t="shared" si="116"/>
        <v>7376014.629999999</v>
      </c>
      <c r="H295" s="49">
        <f t="shared" si="116"/>
        <v>7252288.2899999991</v>
      </c>
      <c r="I295" s="49">
        <f t="shared" si="116"/>
        <v>6526370.0499999998</v>
      </c>
      <c r="J295" s="49">
        <f t="shared" si="116"/>
        <v>6058214.1599999992</v>
      </c>
      <c r="K295" s="49">
        <f t="shared" si="116"/>
        <v>6960674.3599999994</v>
      </c>
      <c r="L295" s="49">
        <f t="shared" si="116"/>
        <v>6142354.3299999991</v>
      </c>
      <c r="M295" s="49">
        <f t="shared" si="116"/>
        <v>6273058.459999999</v>
      </c>
      <c r="N295" s="49">
        <f t="shared" si="116"/>
        <v>7444638.0799999991</v>
      </c>
      <c r="O295" s="49">
        <f t="shared" si="116"/>
        <v>10251515.949999999</v>
      </c>
      <c r="P295" s="49">
        <f t="shared" si="116"/>
        <v>87597542.120000005</v>
      </c>
    </row>
    <row r="296" spans="1:16">
      <c r="A296" s="50" t="s">
        <v>752</v>
      </c>
      <c r="B296" s="31"/>
      <c r="C296" s="50" t="s">
        <v>753</v>
      </c>
      <c r="D296" s="56">
        <f t="shared" ref="D296:J296" si="117">SUM(D297+D302)</f>
        <v>5689170.0599999996</v>
      </c>
      <c r="E296" s="56">
        <f t="shared" si="117"/>
        <v>6025261.7599999998</v>
      </c>
      <c r="F296" s="56">
        <f t="shared" si="117"/>
        <v>3574784.8400000003</v>
      </c>
      <c r="G296" s="56">
        <f t="shared" si="117"/>
        <v>4083075.4499999997</v>
      </c>
      <c r="H296" s="56">
        <f t="shared" si="117"/>
        <v>5438329.9899999993</v>
      </c>
      <c r="I296" s="56">
        <f t="shared" si="117"/>
        <v>4077169.93</v>
      </c>
      <c r="J296" s="56">
        <f t="shared" si="117"/>
        <v>3503330.31</v>
      </c>
      <c r="K296" s="56">
        <f t="shared" ref="K296:P296" si="118">SUM(K297+K302)</f>
        <v>4262189.5199999996</v>
      </c>
      <c r="L296" s="56">
        <f t="shared" si="118"/>
        <v>3796556.25</v>
      </c>
      <c r="M296" s="56">
        <f t="shared" si="118"/>
        <v>3928087.5</v>
      </c>
      <c r="N296" s="56">
        <f t="shared" si="118"/>
        <v>5094540</v>
      </c>
      <c r="O296" s="56">
        <f t="shared" si="118"/>
        <v>7909945</v>
      </c>
      <c r="P296" s="56">
        <f t="shared" si="118"/>
        <v>57382440.610000007</v>
      </c>
    </row>
    <row r="297" spans="1:16">
      <c r="A297" s="50" t="s">
        <v>754</v>
      </c>
      <c r="B297" s="31"/>
      <c r="C297" s="50" t="s">
        <v>755</v>
      </c>
      <c r="D297" s="56">
        <f t="shared" ref="D297:J297" si="119">SUM(D298:D301)</f>
        <v>5641758.4399999995</v>
      </c>
      <c r="E297" s="56">
        <f t="shared" si="119"/>
        <v>6024572.8300000001</v>
      </c>
      <c r="F297" s="56">
        <f t="shared" si="119"/>
        <v>3573746.87</v>
      </c>
      <c r="G297" s="56">
        <f t="shared" si="119"/>
        <v>4078830.34</v>
      </c>
      <c r="H297" s="56">
        <f t="shared" si="119"/>
        <v>5435542.9499999993</v>
      </c>
      <c r="I297" s="56">
        <f t="shared" si="119"/>
        <v>4076306.37</v>
      </c>
      <c r="J297" s="56">
        <f t="shared" si="119"/>
        <v>3501031.42</v>
      </c>
      <c r="K297" s="56">
        <f t="shared" ref="K297:P297" si="120">SUM(K298:K301)</f>
        <v>4253157.51</v>
      </c>
      <c r="L297" s="56">
        <f t="shared" si="120"/>
        <v>3716456.25</v>
      </c>
      <c r="M297" s="56">
        <f t="shared" si="120"/>
        <v>3636087.5</v>
      </c>
      <c r="N297" s="56">
        <f t="shared" si="120"/>
        <v>5049040</v>
      </c>
      <c r="O297" s="56">
        <f t="shared" si="120"/>
        <v>7874245</v>
      </c>
      <c r="P297" s="56">
        <f t="shared" si="120"/>
        <v>56860775.480000004</v>
      </c>
    </row>
    <row r="298" spans="1:16" ht="11.25" customHeight="1">
      <c r="A298" s="32" t="s">
        <v>756</v>
      </c>
      <c r="B298" s="31" t="s">
        <v>29</v>
      </c>
      <c r="C298" s="32" t="s">
        <v>757</v>
      </c>
      <c r="D298" s="54">
        <v>3385055.17</v>
      </c>
      <c r="E298" s="54">
        <v>3614743.75</v>
      </c>
      <c r="F298" s="54">
        <v>2144248.16</v>
      </c>
      <c r="G298" s="54">
        <v>2447298.2599999998</v>
      </c>
      <c r="H298" s="54">
        <v>3261325.8</v>
      </c>
      <c r="I298" s="54">
        <v>2445783.88</v>
      </c>
      <c r="J298" s="54">
        <v>2100618.88</v>
      </c>
      <c r="K298" s="54">
        <v>2551894.5699999998</v>
      </c>
      <c r="L298" s="54">
        <v>2229873.75</v>
      </c>
      <c r="M298" s="54">
        <v>2181652.5</v>
      </c>
      <c r="N298" s="54">
        <v>3029424</v>
      </c>
      <c r="O298" s="54">
        <v>4724547</v>
      </c>
      <c r="P298" s="54">
        <f t="shared" ref="P298:P309" si="121">SUM(D298:O298)</f>
        <v>34116465.719999999</v>
      </c>
    </row>
    <row r="299" spans="1:16">
      <c r="A299" s="32" t="s">
        <v>758</v>
      </c>
      <c r="B299" s="31" t="s">
        <v>32</v>
      </c>
      <c r="C299" s="32" t="s">
        <v>759</v>
      </c>
      <c r="D299" s="54">
        <v>282087.90000000002</v>
      </c>
      <c r="E299" s="54">
        <v>301228.65000000002</v>
      </c>
      <c r="F299" s="54">
        <v>178687.34</v>
      </c>
      <c r="G299" s="54">
        <v>203941.52</v>
      </c>
      <c r="H299" s="54">
        <v>271777.15000000002</v>
      </c>
      <c r="I299" s="54">
        <v>203815.31</v>
      </c>
      <c r="J299" s="54">
        <v>175051.58</v>
      </c>
      <c r="K299" s="54">
        <v>212657.87</v>
      </c>
      <c r="L299" s="54">
        <v>185822.81</v>
      </c>
      <c r="M299" s="54">
        <v>181804.37</v>
      </c>
      <c r="N299" s="54">
        <v>252452</v>
      </c>
      <c r="O299" s="54">
        <v>393712.25</v>
      </c>
      <c r="P299" s="54">
        <f t="shared" si="121"/>
        <v>2843038.7500000005</v>
      </c>
    </row>
    <row r="300" spans="1:16">
      <c r="A300" s="32" t="s">
        <v>760</v>
      </c>
      <c r="B300" s="31" t="s">
        <v>35</v>
      </c>
      <c r="C300" s="32" t="s">
        <v>761</v>
      </c>
      <c r="D300" s="54">
        <v>846263.74</v>
      </c>
      <c r="E300" s="54">
        <v>903685.93</v>
      </c>
      <c r="F300" s="54">
        <v>536062.03</v>
      </c>
      <c r="G300" s="54">
        <v>611824.55000000005</v>
      </c>
      <c r="H300" s="54">
        <v>815331.45</v>
      </c>
      <c r="I300" s="54">
        <v>611445.96</v>
      </c>
      <c r="J300" s="54">
        <v>525154.71</v>
      </c>
      <c r="K300" s="54">
        <v>637973.62</v>
      </c>
      <c r="L300" s="54">
        <v>557468.43999999994</v>
      </c>
      <c r="M300" s="54">
        <v>545413.13</v>
      </c>
      <c r="N300" s="54">
        <v>757356</v>
      </c>
      <c r="O300" s="54">
        <v>1181136.75</v>
      </c>
      <c r="P300" s="54">
        <f t="shared" si="121"/>
        <v>8529116.3099999987</v>
      </c>
    </row>
    <row r="301" spans="1:16">
      <c r="A301" s="32" t="s">
        <v>762</v>
      </c>
      <c r="B301" s="31" t="s">
        <v>249</v>
      </c>
      <c r="C301" s="32" t="s">
        <v>763</v>
      </c>
      <c r="D301" s="54">
        <v>1128351.6299999999</v>
      </c>
      <c r="E301" s="54">
        <v>1204914.5</v>
      </c>
      <c r="F301" s="54">
        <v>714749.34</v>
      </c>
      <c r="G301" s="54">
        <v>815766.01</v>
      </c>
      <c r="H301" s="54">
        <v>1087108.55</v>
      </c>
      <c r="I301" s="54">
        <v>815261.22</v>
      </c>
      <c r="J301" s="54">
        <v>700206.25</v>
      </c>
      <c r="K301" s="54">
        <v>850631.45</v>
      </c>
      <c r="L301" s="54">
        <v>743291.25</v>
      </c>
      <c r="M301" s="54">
        <v>727217.5</v>
      </c>
      <c r="N301" s="54">
        <v>1009808</v>
      </c>
      <c r="O301" s="54">
        <v>1574849</v>
      </c>
      <c r="P301" s="54">
        <f t="shared" si="121"/>
        <v>11372154.699999999</v>
      </c>
    </row>
    <row r="302" spans="1:16">
      <c r="A302" s="50" t="s">
        <v>764</v>
      </c>
      <c r="B302" s="31"/>
      <c r="C302" s="50" t="s">
        <v>765</v>
      </c>
      <c r="D302" s="56">
        <f t="shared" ref="D302:P302" si="122">SUM(D303:D306)</f>
        <v>47411.619999999995</v>
      </c>
      <c r="E302" s="56">
        <f t="shared" si="122"/>
        <v>688.93</v>
      </c>
      <c r="F302" s="56">
        <f t="shared" si="122"/>
        <v>1037.9699999999998</v>
      </c>
      <c r="G302" s="56">
        <f t="shared" si="122"/>
        <v>4245.1099999999997</v>
      </c>
      <c r="H302" s="56">
        <f t="shared" si="122"/>
        <v>2787.04</v>
      </c>
      <c r="I302" s="56">
        <f t="shared" si="122"/>
        <v>863.56</v>
      </c>
      <c r="J302" s="56">
        <f t="shared" si="122"/>
        <v>2298.89</v>
      </c>
      <c r="K302" s="56">
        <f t="shared" si="122"/>
        <v>9032.01</v>
      </c>
      <c r="L302" s="56">
        <f t="shared" si="122"/>
        <v>80100</v>
      </c>
      <c r="M302" s="56">
        <f t="shared" si="122"/>
        <v>292000</v>
      </c>
      <c r="N302" s="56">
        <f t="shared" si="122"/>
        <v>45500</v>
      </c>
      <c r="O302" s="56">
        <f t="shared" si="122"/>
        <v>35700</v>
      </c>
      <c r="P302" s="56">
        <f t="shared" si="122"/>
        <v>521665.13</v>
      </c>
    </row>
    <row r="303" spans="1:16">
      <c r="A303" s="32" t="s">
        <v>766</v>
      </c>
      <c r="B303" s="31" t="s">
        <v>29</v>
      </c>
      <c r="C303" s="32" t="s">
        <v>767</v>
      </c>
      <c r="D303" s="54">
        <v>28447.03</v>
      </c>
      <c r="E303" s="54">
        <v>413.36</v>
      </c>
      <c r="F303" s="54">
        <v>622.78</v>
      </c>
      <c r="G303" s="54">
        <v>2547.08</v>
      </c>
      <c r="H303" s="54">
        <v>1672.22</v>
      </c>
      <c r="I303" s="54">
        <v>518.14</v>
      </c>
      <c r="J303" s="54">
        <v>1379.33</v>
      </c>
      <c r="K303" s="58">
        <v>5419.23</v>
      </c>
      <c r="L303" s="58">
        <v>48060</v>
      </c>
      <c r="M303" s="58">
        <v>175200</v>
      </c>
      <c r="N303" s="58">
        <v>27300</v>
      </c>
      <c r="O303" s="58">
        <v>21420</v>
      </c>
      <c r="P303" s="54">
        <f t="shared" si="121"/>
        <v>312999.17</v>
      </c>
    </row>
    <row r="304" spans="1:16">
      <c r="A304" s="32" t="s">
        <v>768</v>
      </c>
      <c r="B304" s="31" t="s">
        <v>32</v>
      </c>
      <c r="C304" s="32" t="s">
        <v>769</v>
      </c>
      <c r="D304" s="54">
        <v>2370.56</v>
      </c>
      <c r="E304" s="54">
        <v>34.450000000000003</v>
      </c>
      <c r="F304" s="54">
        <v>51.91</v>
      </c>
      <c r="G304" s="54">
        <v>212.25</v>
      </c>
      <c r="H304" s="54">
        <v>139.36000000000001</v>
      </c>
      <c r="I304" s="54">
        <v>43.18</v>
      </c>
      <c r="J304" s="54">
        <v>114.95</v>
      </c>
      <c r="K304" s="58">
        <v>451.6</v>
      </c>
      <c r="L304" s="58">
        <v>4005</v>
      </c>
      <c r="M304" s="58">
        <v>14600</v>
      </c>
      <c r="N304" s="58">
        <v>2275</v>
      </c>
      <c r="O304" s="58">
        <v>1785</v>
      </c>
      <c r="P304" s="54">
        <f t="shared" si="121"/>
        <v>26083.26</v>
      </c>
    </row>
    <row r="305" spans="1:16">
      <c r="A305" s="32" t="s">
        <v>770</v>
      </c>
      <c r="B305" s="31" t="s">
        <v>35</v>
      </c>
      <c r="C305" s="32" t="s">
        <v>771</v>
      </c>
      <c r="D305" s="54">
        <v>7111.72</v>
      </c>
      <c r="E305" s="54">
        <v>103.34</v>
      </c>
      <c r="F305" s="54">
        <v>155.69999999999999</v>
      </c>
      <c r="G305" s="54">
        <v>636.77</v>
      </c>
      <c r="H305" s="54">
        <v>418.06</v>
      </c>
      <c r="I305" s="54">
        <v>129.53</v>
      </c>
      <c r="J305" s="54">
        <v>344.84</v>
      </c>
      <c r="K305" s="58">
        <v>1354.8</v>
      </c>
      <c r="L305" s="58">
        <v>12015</v>
      </c>
      <c r="M305" s="58">
        <v>43800</v>
      </c>
      <c r="N305" s="58">
        <v>6825</v>
      </c>
      <c r="O305" s="58">
        <v>5355</v>
      </c>
      <c r="P305" s="54">
        <f t="shared" si="121"/>
        <v>78249.760000000009</v>
      </c>
    </row>
    <row r="306" spans="1:16">
      <c r="A306" s="32" t="s">
        <v>772</v>
      </c>
      <c r="B306" s="31" t="s">
        <v>249</v>
      </c>
      <c r="C306" s="32" t="s">
        <v>773</v>
      </c>
      <c r="D306" s="54">
        <v>9482.31</v>
      </c>
      <c r="E306" s="54">
        <v>137.78</v>
      </c>
      <c r="F306" s="54">
        <v>207.58</v>
      </c>
      <c r="G306" s="54">
        <v>849.01</v>
      </c>
      <c r="H306" s="54">
        <v>557.4</v>
      </c>
      <c r="I306" s="54">
        <v>172.71</v>
      </c>
      <c r="J306" s="54">
        <v>459.77</v>
      </c>
      <c r="K306" s="58">
        <v>1806.38</v>
      </c>
      <c r="L306" s="58">
        <v>16020</v>
      </c>
      <c r="M306" s="58">
        <v>58400</v>
      </c>
      <c r="N306" s="58">
        <v>9100</v>
      </c>
      <c r="O306" s="58">
        <v>7140</v>
      </c>
      <c r="P306" s="54">
        <f t="shared" si="121"/>
        <v>104332.94</v>
      </c>
    </row>
    <row r="307" spans="1:16" ht="22.5">
      <c r="A307" s="50" t="s">
        <v>774</v>
      </c>
      <c r="B307" s="31"/>
      <c r="C307" s="55" t="s">
        <v>775</v>
      </c>
      <c r="D307" s="56">
        <f>SUM(D308:D309)</f>
        <v>65635.899999999994</v>
      </c>
      <c r="E307" s="56">
        <f t="shared" ref="E307:P307" si="123">SUM(E308:E309)</f>
        <v>0</v>
      </c>
      <c r="F307" s="56">
        <f t="shared" si="123"/>
        <v>72422.399999999994</v>
      </c>
      <c r="G307" s="56">
        <f t="shared" si="123"/>
        <v>70969.8</v>
      </c>
      <c r="H307" s="56">
        <f t="shared" si="123"/>
        <v>65692.539999999994</v>
      </c>
      <c r="I307" s="56">
        <f t="shared" si="123"/>
        <v>70505.63</v>
      </c>
      <c r="J307" s="56">
        <f t="shared" si="123"/>
        <v>65545.64</v>
      </c>
      <c r="K307" s="56">
        <f t="shared" si="123"/>
        <v>70523.58</v>
      </c>
      <c r="L307" s="56">
        <f t="shared" si="123"/>
        <v>66300</v>
      </c>
      <c r="M307" s="56">
        <f t="shared" si="123"/>
        <v>71200</v>
      </c>
      <c r="N307" s="56">
        <f t="shared" si="123"/>
        <v>70600</v>
      </c>
      <c r="O307" s="56">
        <f t="shared" si="123"/>
        <v>67800</v>
      </c>
      <c r="P307" s="56">
        <f t="shared" si="123"/>
        <v>757195.49</v>
      </c>
    </row>
    <row r="308" spans="1:16">
      <c r="A308" s="32" t="s">
        <v>776</v>
      </c>
      <c r="B308" s="31" t="s">
        <v>29</v>
      </c>
      <c r="C308" s="32" t="s">
        <v>777</v>
      </c>
      <c r="D308" s="54">
        <v>65635.899999999994</v>
      </c>
      <c r="E308" s="54">
        <v>0</v>
      </c>
      <c r="F308" s="54">
        <v>72422.399999999994</v>
      </c>
      <c r="G308" s="54">
        <v>70969.8</v>
      </c>
      <c r="H308" s="54">
        <v>65692.539999999994</v>
      </c>
      <c r="I308" s="54">
        <v>70505.63</v>
      </c>
      <c r="J308" s="54">
        <v>65545.64</v>
      </c>
      <c r="K308" s="54">
        <v>70523.58</v>
      </c>
      <c r="L308" s="54">
        <v>66300</v>
      </c>
      <c r="M308" s="54">
        <v>71200</v>
      </c>
      <c r="N308" s="54">
        <v>70600</v>
      </c>
      <c r="O308" s="54">
        <v>67800</v>
      </c>
      <c r="P308" s="54">
        <f t="shared" si="121"/>
        <v>757195.49</v>
      </c>
    </row>
    <row r="309" spans="1:16" ht="21.75" customHeight="1">
      <c r="A309" s="32" t="s">
        <v>778</v>
      </c>
      <c r="B309" s="31" t="s">
        <v>29</v>
      </c>
      <c r="C309" s="33" t="s">
        <v>779</v>
      </c>
      <c r="D309" s="54">
        <v>0</v>
      </c>
      <c r="E309" s="54">
        <v>0</v>
      </c>
      <c r="F309" s="54">
        <v>0</v>
      </c>
      <c r="G309" s="54"/>
      <c r="H309" s="54">
        <v>0</v>
      </c>
      <c r="I309" s="54">
        <v>0</v>
      </c>
      <c r="J309" s="54">
        <v>0</v>
      </c>
      <c r="K309" s="54">
        <v>0</v>
      </c>
      <c r="L309" s="54"/>
      <c r="M309" s="54"/>
      <c r="N309" s="54"/>
      <c r="O309" s="54"/>
      <c r="P309" s="54">
        <f t="shared" si="121"/>
        <v>0</v>
      </c>
    </row>
    <row r="310" spans="1:16" ht="22.5">
      <c r="A310" s="50" t="s">
        <v>780</v>
      </c>
      <c r="B310" s="31"/>
      <c r="C310" s="55" t="s">
        <v>781</v>
      </c>
      <c r="D310" s="56">
        <f>D311+D320+D329+D344+D349</f>
        <v>1888564.82</v>
      </c>
      <c r="E310" s="56">
        <f t="shared" ref="E310:P310" si="124">E311+E320+E329+E344+E349</f>
        <v>1340916.9700000002</v>
      </c>
      <c r="F310" s="56">
        <f t="shared" si="124"/>
        <v>1475277.83</v>
      </c>
      <c r="G310" s="56">
        <f t="shared" si="124"/>
        <v>1337769.9300000002</v>
      </c>
      <c r="H310" s="56">
        <f t="shared" si="124"/>
        <v>904324.75</v>
      </c>
      <c r="I310" s="56">
        <f t="shared" si="124"/>
        <v>1622386.4300000002</v>
      </c>
      <c r="J310" s="56">
        <f t="shared" si="124"/>
        <v>1580313.8900000001</v>
      </c>
      <c r="K310" s="56">
        <f t="shared" si="124"/>
        <v>1689675.8699999999</v>
      </c>
      <c r="L310" s="56">
        <f t="shared" si="124"/>
        <v>1393539.9300000002</v>
      </c>
      <c r="M310" s="56">
        <f t="shared" si="124"/>
        <v>1393539.9300000002</v>
      </c>
      <c r="N310" s="56">
        <f t="shared" si="124"/>
        <v>1393539.9300000002</v>
      </c>
      <c r="O310" s="56">
        <f t="shared" si="124"/>
        <v>1393539.9300000002</v>
      </c>
      <c r="P310" s="56">
        <f t="shared" si="124"/>
        <v>17413390.209999997</v>
      </c>
    </row>
    <row r="311" spans="1:16">
      <c r="A311" s="50" t="s">
        <v>782</v>
      </c>
      <c r="B311" s="31"/>
      <c r="C311" s="50" t="s">
        <v>783</v>
      </c>
      <c r="D311" s="56">
        <f>D312+D315</f>
        <v>770974</v>
      </c>
      <c r="E311" s="56">
        <f>E312+E315</f>
        <v>772033.04</v>
      </c>
      <c r="F311" s="56">
        <f>F312+F315</f>
        <v>829036</v>
      </c>
      <c r="G311" s="56">
        <f t="shared" ref="G311:P311" si="125">G312+G315</f>
        <v>754286</v>
      </c>
      <c r="H311" s="56">
        <f t="shared" si="125"/>
        <v>250792</v>
      </c>
      <c r="I311" s="56">
        <f t="shared" si="125"/>
        <v>1075348</v>
      </c>
      <c r="J311" s="56">
        <f t="shared" si="125"/>
        <v>841572</v>
      </c>
      <c r="K311" s="56">
        <f t="shared" si="125"/>
        <v>810056</v>
      </c>
      <c r="L311" s="56">
        <f t="shared" si="125"/>
        <v>810056</v>
      </c>
      <c r="M311" s="56">
        <f t="shared" si="125"/>
        <v>810056</v>
      </c>
      <c r="N311" s="56">
        <f t="shared" si="125"/>
        <v>810056</v>
      </c>
      <c r="O311" s="56">
        <f t="shared" si="125"/>
        <v>810056</v>
      </c>
      <c r="P311" s="56">
        <f t="shared" si="125"/>
        <v>9344321.0399999991</v>
      </c>
    </row>
    <row r="312" spans="1:16">
      <c r="A312" s="50" t="s">
        <v>784</v>
      </c>
      <c r="B312" s="31"/>
      <c r="C312" s="50" t="s">
        <v>785</v>
      </c>
      <c r="D312" s="56">
        <f>SUM(D313:D314)</f>
        <v>527324</v>
      </c>
      <c r="E312" s="56">
        <f>SUM(E313:E314)</f>
        <v>533007.04</v>
      </c>
      <c r="F312" s="56">
        <f t="shared" ref="F312:P312" si="126">SUM(F313:F314)</f>
        <v>527324</v>
      </c>
      <c r="G312" s="56">
        <f t="shared" si="126"/>
        <v>527324</v>
      </c>
      <c r="H312" s="56">
        <f t="shared" si="126"/>
        <v>0</v>
      </c>
      <c r="I312" s="56">
        <f t="shared" si="126"/>
        <v>1054648</v>
      </c>
      <c r="J312" s="56">
        <f t="shared" si="126"/>
        <v>527324</v>
      </c>
      <c r="K312" s="56">
        <f t="shared" si="126"/>
        <v>527324</v>
      </c>
      <c r="L312" s="56">
        <f t="shared" si="126"/>
        <v>527324</v>
      </c>
      <c r="M312" s="56">
        <f t="shared" si="126"/>
        <v>527324</v>
      </c>
      <c r="N312" s="56">
        <f t="shared" si="126"/>
        <v>527324</v>
      </c>
      <c r="O312" s="56">
        <f t="shared" si="126"/>
        <v>527324</v>
      </c>
      <c r="P312" s="56">
        <f t="shared" si="126"/>
        <v>6333571.04</v>
      </c>
    </row>
    <row r="313" spans="1:16">
      <c r="A313" s="32" t="s">
        <v>786</v>
      </c>
      <c r="B313" s="31" t="s">
        <v>260</v>
      </c>
      <c r="C313" s="32" t="s">
        <v>787</v>
      </c>
      <c r="D313" s="54">
        <v>527324</v>
      </c>
      <c r="E313" s="54">
        <v>527324</v>
      </c>
      <c r="F313" s="54">
        <v>527324</v>
      </c>
      <c r="G313" s="54">
        <v>527324</v>
      </c>
      <c r="H313" s="54">
        <v>0</v>
      </c>
      <c r="I313" s="54">
        <v>1054648</v>
      </c>
      <c r="J313" s="54">
        <v>527324</v>
      </c>
      <c r="K313" s="54">
        <v>527324</v>
      </c>
      <c r="L313" s="54">
        <f>K313</f>
        <v>527324</v>
      </c>
      <c r="M313" s="54">
        <f>L313</f>
        <v>527324</v>
      </c>
      <c r="N313" s="54">
        <f>M313</f>
        <v>527324</v>
      </c>
      <c r="O313" s="54">
        <f>N313</f>
        <v>527324</v>
      </c>
      <c r="P313" s="54">
        <f t="shared" ref="P313:P319" si="127">SUM(D313:O313)</f>
        <v>6327888</v>
      </c>
    </row>
    <row r="314" spans="1:16">
      <c r="A314" s="32" t="s">
        <v>788</v>
      </c>
      <c r="B314" s="31" t="s">
        <v>260</v>
      </c>
      <c r="C314" s="32" t="s">
        <v>789</v>
      </c>
      <c r="D314" s="54"/>
      <c r="E314" s="54">
        <v>5683.04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/>
      <c r="M314" s="54"/>
      <c r="N314" s="54"/>
      <c r="O314" s="54"/>
      <c r="P314" s="54">
        <f t="shared" si="127"/>
        <v>5683.04</v>
      </c>
    </row>
    <row r="315" spans="1:16">
      <c r="A315" s="50" t="s">
        <v>790</v>
      </c>
      <c r="B315" s="31"/>
      <c r="C315" s="50" t="s">
        <v>791</v>
      </c>
      <c r="D315" s="56">
        <f>SUM(D316:D319)</f>
        <v>243650</v>
      </c>
      <c r="E315" s="56">
        <f>SUM(E316:E319)</f>
        <v>239026</v>
      </c>
      <c r="F315" s="56">
        <f>SUM(F316:F319)</f>
        <v>301712</v>
      </c>
      <c r="G315" s="56">
        <f>SUM(G316:G319)</f>
        <v>226962</v>
      </c>
      <c r="H315" s="56">
        <f t="shared" ref="H315:N315" si="128">SUM(H316:H319)</f>
        <v>250792</v>
      </c>
      <c r="I315" s="56">
        <f t="shared" si="128"/>
        <v>20700</v>
      </c>
      <c r="J315" s="56">
        <f t="shared" si="128"/>
        <v>314248</v>
      </c>
      <c r="K315" s="56">
        <f t="shared" si="128"/>
        <v>282732</v>
      </c>
      <c r="L315" s="56">
        <f>SUM(L316:L319)</f>
        <v>282732</v>
      </c>
      <c r="M315" s="56">
        <f t="shared" si="128"/>
        <v>282732</v>
      </c>
      <c r="N315" s="56">
        <f t="shared" si="128"/>
        <v>282732</v>
      </c>
      <c r="O315" s="56">
        <f>SUM(O316:O319)</f>
        <v>282732</v>
      </c>
      <c r="P315" s="56">
        <f>SUM(P316:P319)</f>
        <v>3010750</v>
      </c>
    </row>
    <row r="316" spans="1:16">
      <c r="A316" s="32" t="s">
        <v>792</v>
      </c>
      <c r="B316" s="31" t="s">
        <v>286</v>
      </c>
      <c r="C316" s="32" t="s">
        <v>793</v>
      </c>
      <c r="D316" s="54">
        <v>98800</v>
      </c>
      <c r="E316" s="54">
        <v>105456</v>
      </c>
      <c r="F316" s="54">
        <v>104442</v>
      </c>
      <c r="G316" s="54">
        <v>104442</v>
      </c>
      <c r="H316" s="54">
        <v>104442</v>
      </c>
      <c r="I316" s="54">
        <v>0</v>
      </c>
      <c r="J316" s="54">
        <v>98358</v>
      </c>
      <c r="K316" s="54">
        <v>104442</v>
      </c>
      <c r="L316" s="54">
        <f>K316</f>
        <v>104442</v>
      </c>
      <c r="M316" s="54">
        <f>L316</f>
        <v>104442</v>
      </c>
      <c r="N316" s="54">
        <f>M316</f>
        <v>104442</v>
      </c>
      <c r="O316" s="54">
        <f>N316</f>
        <v>104442</v>
      </c>
      <c r="P316" s="54">
        <f t="shared" si="127"/>
        <v>1138150</v>
      </c>
    </row>
    <row r="317" spans="1:16">
      <c r="A317" s="32" t="s">
        <v>794</v>
      </c>
      <c r="B317" s="31" t="s">
        <v>373</v>
      </c>
      <c r="C317" s="32" t="s">
        <v>795</v>
      </c>
      <c r="D317" s="54">
        <v>38400</v>
      </c>
      <c r="E317" s="54">
        <v>41400</v>
      </c>
      <c r="F317" s="54">
        <v>82800</v>
      </c>
      <c r="G317" s="54">
        <v>19200</v>
      </c>
      <c r="H317" s="54">
        <v>39900</v>
      </c>
      <c r="I317" s="54">
        <v>20700</v>
      </c>
      <c r="J317" s="54">
        <v>119700</v>
      </c>
      <c r="K317" s="54">
        <v>78100</v>
      </c>
      <c r="L317" s="54">
        <f t="shared" ref="L317:O319" si="129">K317</f>
        <v>78100</v>
      </c>
      <c r="M317" s="54">
        <f t="shared" si="129"/>
        <v>78100</v>
      </c>
      <c r="N317" s="54">
        <f t="shared" si="129"/>
        <v>78100</v>
      </c>
      <c r="O317" s="54">
        <f t="shared" si="129"/>
        <v>78100</v>
      </c>
      <c r="P317" s="54">
        <f t="shared" si="127"/>
        <v>752600</v>
      </c>
    </row>
    <row r="318" spans="1:16">
      <c r="A318" s="32" t="s">
        <v>796</v>
      </c>
      <c r="B318" s="31" t="s">
        <v>265</v>
      </c>
      <c r="C318" s="32" t="s">
        <v>797</v>
      </c>
      <c r="D318" s="54">
        <v>11150</v>
      </c>
      <c r="E318" s="54">
        <v>0</v>
      </c>
      <c r="F318" s="54">
        <v>22300</v>
      </c>
      <c r="G318" s="54">
        <v>11150</v>
      </c>
      <c r="H318" s="54">
        <v>11150</v>
      </c>
      <c r="I318" s="54">
        <v>0</v>
      </c>
      <c r="J318" s="54">
        <v>11150</v>
      </c>
      <c r="K318" s="54">
        <v>11150</v>
      </c>
      <c r="L318" s="54">
        <f t="shared" si="129"/>
        <v>11150</v>
      </c>
      <c r="M318" s="54">
        <f t="shared" si="129"/>
        <v>11150</v>
      </c>
      <c r="N318" s="54">
        <f t="shared" si="129"/>
        <v>11150</v>
      </c>
      <c r="O318" s="54">
        <f t="shared" si="129"/>
        <v>11150</v>
      </c>
      <c r="P318" s="54">
        <f t="shared" si="127"/>
        <v>122650</v>
      </c>
    </row>
    <row r="319" spans="1:16">
      <c r="A319" s="32" t="s">
        <v>798</v>
      </c>
      <c r="B319" s="31" t="s">
        <v>265</v>
      </c>
      <c r="C319" s="32" t="s">
        <v>799</v>
      </c>
      <c r="D319" s="54">
        <v>95300</v>
      </c>
      <c r="E319" s="54">
        <v>92170</v>
      </c>
      <c r="F319" s="54">
        <v>92170</v>
      </c>
      <c r="G319" s="54">
        <v>92170</v>
      </c>
      <c r="H319" s="54">
        <v>95300</v>
      </c>
      <c r="I319" s="54">
        <v>0</v>
      </c>
      <c r="J319" s="54">
        <v>85040</v>
      </c>
      <c r="K319" s="54">
        <v>89040</v>
      </c>
      <c r="L319" s="54">
        <f t="shared" si="129"/>
        <v>89040</v>
      </c>
      <c r="M319" s="54">
        <f t="shared" si="129"/>
        <v>89040</v>
      </c>
      <c r="N319" s="54">
        <f t="shared" si="129"/>
        <v>89040</v>
      </c>
      <c r="O319" s="54">
        <f t="shared" si="129"/>
        <v>89040</v>
      </c>
      <c r="P319" s="54">
        <f t="shared" si="127"/>
        <v>997350</v>
      </c>
    </row>
    <row r="320" spans="1:16">
      <c r="A320" s="50" t="s">
        <v>800</v>
      </c>
      <c r="B320" s="31"/>
      <c r="C320" s="50" t="s">
        <v>801</v>
      </c>
      <c r="D320" s="56">
        <f>D321</f>
        <v>730792.17999999993</v>
      </c>
      <c r="E320" s="56">
        <f t="shared" ref="E320:K320" si="130">E321</f>
        <v>396255</v>
      </c>
      <c r="F320" s="56">
        <f t="shared" si="130"/>
        <v>531930</v>
      </c>
      <c r="G320" s="56">
        <f t="shared" si="130"/>
        <v>410855</v>
      </c>
      <c r="H320" s="56">
        <f t="shared" si="130"/>
        <v>410855</v>
      </c>
      <c r="I320" s="56">
        <f t="shared" si="130"/>
        <v>319780</v>
      </c>
      <c r="J320" s="56">
        <f t="shared" si="130"/>
        <v>501930</v>
      </c>
      <c r="K320" s="56">
        <f t="shared" si="130"/>
        <v>440855</v>
      </c>
      <c r="L320" s="56">
        <f>L321</f>
        <v>410855</v>
      </c>
      <c r="M320" s="56">
        <f>M321</f>
        <v>410855</v>
      </c>
      <c r="N320" s="56">
        <f>N321</f>
        <v>410855</v>
      </c>
      <c r="O320" s="56">
        <f>O321</f>
        <v>410855</v>
      </c>
      <c r="P320" s="56">
        <f>P321</f>
        <v>5386672.1799999997</v>
      </c>
    </row>
    <row r="321" spans="1:16">
      <c r="A321" s="50" t="s">
        <v>802</v>
      </c>
      <c r="B321" s="31"/>
      <c r="C321" s="50" t="s">
        <v>803</v>
      </c>
      <c r="D321" s="56">
        <f>SUM(D322:D328)</f>
        <v>730792.17999999993</v>
      </c>
      <c r="E321" s="56">
        <f t="shared" ref="E321:P321" si="131">SUM(E322:E328)</f>
        <v>396255</v>
      </c>
      <c r="F321" s="56">
        <f t="shared" si="131"/>
        <v>531930</v>
      </c>
      <c r="G321" s="56">
        <f t="shared" si="131"/>
        <v>410855</v>
      </c>
      <c r="H321" s="56">
        <f t="shared" si="131"/>
        <v>410855</v>
      </c>
      <c r="I321" s="56">
        <f t="shared" si="131"/>
        <v>319780</v>
      </c>
      <c r="J321" s="56">
        <f t="shared" si="131"/>
        <v>501930</v>
      </c>
      <c r="K321" s="56">
        <f t="shared" si="131"/>
        <v>440855</v>
      </c>
      <c r="L321" s="56">
        <f t="shared" si="131"/>
        <v>410855</v>
      </c>
      <c r="M321" s="56">
        <f t="shared" si="131"/>
        <v>410855</v>
      </c>
      <c r="N321" s="56">
        <f t="shared" si="131"/>
        <v>410855</v>
      </c>
      <c r="O321" s="56">
        <f t="shared" si="131"/>
        <v>410855</v>
      </c>
      <c r="P321" s="56">
        <f t="shared" si="131"/>
        <v>5386672.1799999997</v>
      </c>
    </row>
    <row r="322" spans="1:16">
      <c r="A322" s="32" t="s">
        <v>804</v>
      </c>
      <c r="B322" s="31" t="s">
        <v>295</v>
      </c>
      <c r="C322" s="32" t="s">
        <v>805</v>
      </c>
      <c r="D322" s="54">
        <v>11000</v>
      </c>
      <c r="E322" s="54">
        <v>11000</v>
      </c>
      <c r="F322" s="54">
        <v>26400</v>
      </c>
      <c r="G322" s="54">
        <v>13200</v>
      </c>
      <c r="H322" s="54">
        <v>13200</v>
      </c>
      <c r="I322" s="54">
        <v>0</v>
      </c>
      <c r="J322" s="54">
        <v>26400</v>
      </c>
      <c r="K322" s="54">
        <v>13200</v>
      </c>
      <c r="L322" s="54">
        <f>K322</f>
        <v>13200</v>
      </c>
      <c r="M322" s="54">
        <f>L322</f>
        <v>13200</v>
      </c>
      <c r="N322" s="54">
        <f>M322</f>
        <v>13200</v>
      </c>
      <c r="O322" s="54">
        <f>N322</f>
        <v>13200</v>
      </c>
      <c r="P322" s="54">
        <f t="shared" ref="P322:P328" si="132">SUM(D322:O322)</f>
        <v>167200</v>
      </c>
    </row>
    <row r="323" spans="1:16">
      <c r="A323" s="32" t="s">
        <v>806</v>
      </c>
      <c r="B323" s="31" t="s">
        <v>298</v>
      </c>
      <c r="C323" s="32" t="s">
        <v>807</v>
      </c>
      <c r="D323" s="54">
        <v>30000</v>
      </c>
      <c r="E323" s="54">
        <v>0</v>
      </c>
      <c r="F323" s="54">
        <v>60000</v>
      </c>
      <c r="G323" s="54">
        <v>30000</v>
      </c>
      <c r="H323" s="54">
        <v>30000</v>
      </c>
      <c r="I323" s="54">
        <v>30000</v>
      </c>
      <c r="J323" s="54">
        <v>30000</v>
      </c>
      <c r="K323" s="54">
        <v>60000</v>
      </c>
      <c r="L323" s="54">
        <v>30000</v>
      </c>
      <c r="M323" s="54">
        <f t="shared" ref="M323:O324" si="133">L323</f>
        <v>30000</v>
      </c>
      <c r="N323" s="54">
        <f t="shared" si="133"/>
        <v>30000</v>
      </c>
      <c r="O323" s="54">
        <f t="shared" si="133"/>
        <v>30000</v>
      </c>
      <c r="P323" s="54">
        <f t="shared" si="132"/>
        <v>390000</v>
      </c>
    </row>
    <row r="324" spans="1:16">
      <c r="A324" s="32" t="s">
        <v>808</v>
      </c>
      <c r="B324" s="31" t="s">
        <v>307</v>
      </c>
      <c r="C324" s="32" t="s">
        <v>809</v>
      </c>
      <c r="D324" s="54">
        <v>0</v>
      </c>
      <c r="E324" s="54">
        <v>77875</v>
      </c>
      <c r="F324" s="54">
        <v>155750</v>
      </c>
      <c r="G324" s="54">
        <v>77875</v>
      </c>
      <c r="H324" s="54">
        <v>77875</v>
      </c>
      <c r="I324" s="54">
        <v>0</v>
      </c>
      <c r="J324" s="54">
        <v>155750</v>
      </c>
      <c r="K324" s="54">
        <v>77875</v>
      </c>
      <c r="L324" s="54">
        <f>K324</f>
        <v>77875</v>
      </c>
      <c r="M324" s="54">
        <f t="shared" si="133"/>
        <v>77875</v>
      </c>
      <c r="N324" s="54">
        <f t="shared" si="133"/>
        <v>77875</v>
      </c>
      <c r="O324" s="54">
        <f t="shared" si="133"/>
        <v>77875</v>
      </c>
      <c r="P324" s="54">
        <f t="shared" si="132"/>
        <v>934500</v>
      </c>
    </row>
    <row r="325" spans="1:16">
      <c r="A325" s="32" t="s">
        <v>810</v>
      </c>
      <c r="B325" s="31" t="s">
        <v>295</v>
      </c>
      <c r="C325" s="32" t="s">
        <v>811</v>
      </c>
      <c r="D325" s="54"/>
      <c r="E325" s="54">
        <v>17600</v>
      </c>
      <c r="F325" s="54">
        <v>0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/>
      <c r="M325" s="54"/>
      <c r="N325" s="54"/>
      <c r="O325" s="54"/>
      <c r="P325" s="54">
        <f t="shared" si="132"/>
        <v>17600</v>
      </c>
    </row>
    <row r="326" spans="1:16">
      <c r="A326" s="32" t="s">
        <v>812</v>
      </c>
      <c r="B326" s="31" t="s">
        <v>331</v>
      </c>
      <c r="C326" s="32" t="s">
        <v>813</v>
      </c>
      <c r="D326" s="54">
        <v>500000</v>
      </c>
      <c r="E326" s="54">
        <v>250000</v>
      </c>
      <c r="F326" s="54">
        <v>250000</v>
      </c>
      <c r="G326" s="54">
        <v>250000</v>
      </c>
      <c r="H326" s="54">
        <v>250000</v>
      </c>
      <c r="I326" s="54">
        <v>250000</v>
      </c>
      <c r="J326" s="54">
        <v>250000</v>
      </c>
      <c r="K326" s="54">
        <v>250000</v>
      </c>
      <c r="L326" s="54">
        <f>K326</f>
        <v>250000</v>
      </c>
      <c r="M326" s="54">
        <f>L326</f>
        <v>250000</v>
      </c>
      <c r="N326" s="54">
        <f>M326</f>
        <v>250000</v>
      </c>
      <c r="O326" s="54">
        <f>N326</f>
        <v>250000</v>
      </c>
      <c r="P326" s="54">
        <f t="shared" si="132"/>
        <v>3250000</v>
      </c>
    </row>
    <row r="327" spans="1:16">
      <c r="A327" s="32" t="s">
        <v>814</v>
      </c>
      <c r="B327" s="31" t="s">
        <v>257</v>
      </c>
      <c r="C327" s="32" t="s">
        <v>815</v>
      </c>
      <c r="D327" s="54">
        <v>70452.179999999993</v>
      </c>
      <c r="E327" s="54">
        <v>0</v>
      </c>
      <c r="F327" s="54">
        <v>0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/>
      <c r="M327" s="54"/>
      <c r="N327" s="54"/>
      <c r="O327" s="54"/>
      <c r="P327" s="54">
        <f t="shared" si="132"/>
        <v>70452.179999999993</v>
      </c>
    </row>
    <row r="328" spans="1:16">
      <c r="A328" s="32" t="s">
        <v>816</v>
      </c>
      <c r="B328" s="31" t="s">
        <v>271</v>
      </c>
      <c r="C328" s="32" t="s">
        <v>817</v>
      </c>
      <c r="D328" s="54">
        <v>119340</v>
      </c>
      <c r="E328" s="54">
        <v>39780</v>
      </c>
      <c r="F328" s="54">
        <v>39780</v>
      </c>
      <c r="G328" s="54">
        <v>39780</v>
      </c>
      <c r="H328" s="54">
        <v>39780</v>
      </c>
      <c r="I328" s="54">
        <v>39780</v>
      </c>
      <c r="J328" s="54">
        <v>39780</v>
      </c>
      <c r="K328" s="54">
        <v>39780</v>
      </c>
      <c r="L328" s="54">
        <f>K328</f>
        <v>39780</v>
      </c>
      <c r="M328" s="54">
        <f>L328</f>
        <v>39780</v>
      </c>
      <c r="N328" s="54">
        <f>M328</f>
        <v>39780</v>
      </c>
      <c r="O328" s="54">
        <f>N328</f>
        <v>39780</v>
      </c>
      <c r="P328" s="54">
        <f t="shared" si="132"/>
        <v>556920</v>
      </c>
    </row>
    <row r="329" spans="1:16">
      <c r="A329" s="50" t="s">
        <v>818</v>
      </c>
      <c r="B329" s="31"/>
      <c r="C329" s="50" t="s">
        <v>819</v>
      </c>
      <c r="D329" s="56">
        <f>D330+D336+D340+D342</f>
        <v>242486.81</v>
      </c>
      <c r="E329" s="56">
        <f t="shared" ref="E329:P329" si="134">E330+E336+E340+E342</f>
        <v>58317.1</v>
      </c>
      <c r="F329" s="56">
        <f t="shared" si="134"/>
        <v>0</v>
      </c>
      <c r="G329" s="56">
        <f t="shared" si="134"/>
        <v>58317.1</v>
      </c>
      <c r="H329" s="56">
        <f t="shared" si="134"/>
        <v>128365.92</v>
      </c>
      <c r="I329" s="56">
        <f t="shared" si="134"/>
        <v>112946.6</v>
      </c>
      <c r="J329" s="56">
        <f t="shared" si="134"/>
        <v>122500.06</v>
      </c>
      <c r="K329" s="56">
        <f t="shared" si="134"/>
        <v>210141.21</v>
      </c>
      <c r="L329" s="56">
        <f t="shared" si="134"/>
        <v>58317.1</v>
      </c>
      <c r="M329" s="56">
        <f t="shared" si="134"/>
        <v>58317.1</v>
      </c>
      <c r="N329" s="56">
        <f t="shared" si="134"/>
        <v>58317.1</v>
      </c>
      <c r="O329" s="56">
        <f t="shared" si="134"/>
        <v>58317.1</v>
      </c>
      <c r="P329" s="56">
        <f t="shared" si="134"/>
        <v>1166343.2</v>
      </c>
    </row>
    <row r="330" spans="1:16">
      <c r="A330" s="50" t="s">
        <v>820</v>
      </c>
      <c r="B330" s="31"/>
      <c r="C330" s="50" t="s">
        <v>821</v>
      </c>
      <c r="D330" s="56">
        <f>SUM(D331:D335)</f>
        <v>209941.56</v>
      </c>
      <c r="E330" s="56">
        <f t="shared" ref="E330:P330" si="135">SUM(E331:E335)</f>
        <v>0</v>
      </c>
      <c r="F330" s="56">
        <f t="shared" si="135"/>
        <v>0</v>
      </c>
      <c r="G330" s="56">
        <f t="shared" si="135"/>
        <v>0</v>
      </c>
      <c r="H330" s="56">
        <f t="shared" si="135"/>
        <v>0</v>
      </c>
      <c r="I330" s="56">
        <f t="shared" si="135"/>
        <v>0</v>
      </c>
      <c r="J330" s="56">
        <f t="shared" si="135"/>
        <v>0</v>
      </c>
      <c r="K330" s="56">
        <f t="shared" si="135"/>
        <v>116666.62</v>
      </c>
      <c r="L330" s="56">
        <f t="shared" si="135"/>
        <v>0</v>
      </c>
      <c r="M330" s="56">
        <f t="shared" si="135"/>
        <v>0</v>
      </c>
      <c r="N330" s="56">
        <f t="shared" si="135"/>
        <v>0</v>
      </c>
      <c r="O330" s="56">
        <f t="shared" si="135"/>
        <v>0</v>
      </c>
      <c r="P330" s="56">
        <f t="shared" si="135"/>
        <v>326608.18</v>
      </c>
    </row>
    <row r="331" spans="1:16">
      <c r="A331" s="32" t="s">
        <v>822</v>
      </c>
      <c r="B331" s="31" t="s">
        <v>319</v>
      </c>
      <c r="C331" s="32" t="s">
        <v>823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/>
      <c r="M331" s="54"/>
      <c r="N331" s="54"/>
      <c r="O331" s="54"/>
      <c r="P331" s="54">
        <f t="shared" ref="P331:P341" si="136">SUM(D331:O331)</f>
        <v>0</v>
      </c>
    </row>
    <row r="332" spans="1:16">
      <c r="A332" s="32" t="s">
        <v>824</v>
      </c>
      <c r="B332" s="31" t="s">
        <v>274</v>
      </c>
      <c r="C332" s="32" t="s">
        <v>825</v>
      </c>
      <c r="D332" s="54">
        <v>0</v>
      </c>
      <c r="E332" s="54">
        <v>0</v>
      </c>
      <c r="F332" s="54">
        <v>0</v>
      </c>
      <c r="G332" s="54">
        <v>0</v>
      </c>
      <c r="H332" s="54">
        <v>0</v>
      </c>
      <c r="I332" s="54">
        <v>0</v>
      </c>
      <c r="J332" s="54">
        <v>0</v>
      </c>
      <c r="K332" s="54">
        <v>116666.62</v>
      </c>
      <c r="L332" s="54"/>
      <c r="M332" s="54"/>
      <c r="N332" s="54"/>
      <c r="O332" s="54"/>
      <c r="P332" s="54">
        <f t="shared" si="136"/>
        <v>116666.62</v>
      </c>
    </row>
    <row r="333" spans="1:16">
      <c r="A333" s="32" t="s">
        <v>826</v>
      </c>
      <c r="B333" s="31" t="s">
        <v>277</v>
      </c>
      <c r="C333" s="32" t="s">
        <v>827</v>
      </c>
      <c r="D333" s="54">
        <v>0</v>
      </c>
      <c r="E333" s="54">
        <v>0</v>
      </c>
      <c r="F333" s="54">
        <v>0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/>
      <c r="M333" s="54"/>
      <c r="N333" s="54"/>
      <c r="O333" s="54"/>
      <c r="P333" s="54">
        <f t="shared" si="136"/>
        <v>0</v>
      </c>
    </row>
    <row r="334" spans="1:16">
      <c r="A334" s="32" t="s">
        <v>828</v>
      </c>
      <c r="B334" s="31" t="s">
        <v>319</v>
      </c>
      <c r="C334" s="32" t="s">
        <v>829</v>
      </c>
      <c r="D334" s="54">
        <v>209941.56</v>
      </c>
      <c r="E334" s="54">
        <v>0</v>
      </c>
      <c r="F334" s="54">
        <v>0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/>
      <c r="M334" s="54"/>
      <c r="N334" s="54"/>
      <c r="O334" s="54"/>
      <c r="P334" s="54">
        <f t="shared" si="136"/>
        <v>209941.56</v>
      </c>
    </row>
    <row r="335" spans="1:16">
      <c r="A335" s="32" t="s">
        <v>830</v>
      </c>
      <c r="B335" s="31" t="s">
        <v>319</v>
      </c>
      <c r="C335" s="32" t="s">
        <v>831</v>
      </c>
      <c r="D335" s="54">
        <v>0</v>
      </c>
      <c r="E335" s="54">
        <v>0</v>
      </c>
      <c r="F335" s="54">
        <v>0</v>
      </c>
      <c r="G335" s="54"/>
      <c r="H335" s="54">
        <v>0</v>
      </c>
      <c r="I335" s="54">
        <v>0</v>
      </c>
      <c r="J335" s="54"/>
      <c r="K335" s="54">
        <v>0</v>
      </c>
      <c r="L335" s="54"/>
      <c r="M335" s="54"/>
      <c r="N335" s="54"/>
      <c r="O335" s="54"/>
      <c r="P335" s="54">
        <f t="shared" si="136"/>
        <v>0</v>
      </c>
    </row>
    <row r="336" spans="1:16">
      <c r="A336" s="50" t="s">
        <v>832</v>
      </c>
      <c r="B336" s="31"/>
      <c r="C336" s="50" t="s">
        <v>833</v>
      </c>
      <c r="D336" s="56">
        <f>D337</f>
        <v>0</v>
      </c>
      <c r="E336" s="56">
        <f>E337</f>
        <v>58317.1</v>
      </c>
      <c r="F336" s="56">
        <f>F337</f>
        <v>0</v>
      </c>
      <c r="G336" s="56">
        <f>G337</f>
        <v>58317.1</v>
      </c>
      <c r="H336" s="56">
        <f>SUM(H337:H339)</f>
        <v>128365.92</v>
      </c>
      <c r="I336" s="56">
        <f t="shared" ref="I336:P336" si="137">SUM(I337:I339)</f>
        <v>112946.6</v>
      </c>
      <c r="J336" s="56">
        <f t="shared" si="137"/>
        <v>122500.06</v>
      </c>
      <c r="K336" s="56">
        <f t="shared" si="137"/>
        <v>93474.59</v>
      </c>
      <c r="L336" s="56">
        <f t="shared" si="137"/>
        <v>58317.1</v>
      </c>
      <c r="M336" s="56">
        <f t="shared" si="137"/>
        <v>58317.1</v>
      </c>
      <c r="N336" s="56">
        <f t="shared" si="137"/>
        <v>58317.1</v>
      </c>
      <c r="O336" s="56">
        <f t="shared" si="137"/>
        <v>58317.1</v>
      </c>
      <c r="P336" s="56">
        <f t="shared" si="137"/>
        <v>807189.7699999999</v>
      </c>
    </row>
    <row r="337" spans="1:16">
      <c r="A337" s="32" t="s">
        <v>834</v>
      </c>
      <c r="B337" s="31" t="s">
        <v>277</v>
      </c>
      <c r="C337" s="32" t="s">
        <v>835</v>
      </c>
      <c r="D337" s="54">
        <v>0</v>
      </c>
      <c r="E337" s="54">
        <v>58317.1</v>
      </c>
      <c r="F337" s="54">
        <v>0</v>
      </c>
      <c r="G337" s="54">
        <v>58317.1</v>
      </c>
      <c r="H337" s="54">
        <v>116634.2</v>
      </c>
      <c r="I337" s="54">
        <v>69980.52</v>
      </c>
      <c r="J337" s="54">
        <v>116634.2</v>
      </c>
      <c r="K337" s="54">
        <v>58317.1</v>
      </c>
      <c r="L337" s="54">
        <f>K337</f>
        <v>58317.1</v>
      </c>
      <c r="M337" s="54">
        <f>L337</f>
        <v>58317.1</v>
      </c>
      <c r="N337" s="54">
        <f>M337</f>
        <v>58317.1</v>
      </c>
      <c r="O337" s="54">
        <f>N337</f>
        <v>58317.1</v>
      </c>
      <c r="P337" s="54">
        <f t="shared" si="136"/>
        <v>711468.61999999988</v>
      </c>
    </row>
    <row r="338" spans="1:16">
      <c r="A338" s="32" t="s">
        <v>836</v>
      </c>
      <c r="B338" s="31" t="s">
        <v>277</v>
      </c>
      <c r="C338" s="32" t="s">
        <v>837</v>
      </c>
      <c r="D338" s="54"/>
      <c r="E338" s="54"/>
      <c r="F338" s="54"/>
      <c r="G338" s="54"/>
      <c r="H338" s="54"/>
      <c r="I338" s="54"/>
      <c r="J338" s="54"/>
      <c r="K338" s="54">
        <v>32224.560000000001</v>
      </c>
      <c r="L338" s="54"/>
      <c r="M338" s="54"/>
      <c r="N338" s="54"/>
      <c r="O338" s="54"/>
      <c r="P338" s="54">
        <f t="shared" si="136"/>
        <v>32224.560000000001</v>
      </c>
    </row>
    <row r="339" spans="1:16">
      <c r="A339" s="32" t="s">
        <v>838</v>
      </c>
      <c r="B339" s="31" t="s">
        <v>277</v>
      </c>
      <c r="C339" s="32" t="s">
        <v>839</v>
      </c>
      <c r="D339" s="54"/>
      <c r="E339" s="54"/>
      <c r="F339" s="54"/>
      <c r="G339" s="54"/>
      <c r="H339" s="54">
        <v>11731.72</v>
      </c>
      <c r="I339" s="54">
        <v>42966.080000000002</v>
      </c>
      <c r="J339" s="54">
        <v>5865.86</v>
      </c>
      <c r="K339" s="54">
        <v>2932.93</v>
      </c>
      <c r="L339" s="54"/>
      <c r="M339" s="54"/>
      <c r="N339" s="54"/>
      <c r="O339" s="54"/>
      <c r="P339" s="54">
        <f t="shared" si="136"/>
        <v>63496.590000000004</v>
      </c>
    </row>
    <row r="340" spans="1:16">
      <c r="A340" s="50" t="s">
        <v>840</v>
      </c>
      <c r="B340" s="31"/>
      <c r="C340" s="50" t="s">
        <v>841</v>
      </c>
      <c r="D340" s="56">
        <f>D341</f>
        <v>32545.25</v>
      </c>
      <c r="E340" s="56">
        <f t="shared" ref="E340:P342" si="138">E341</f>
        <v>0</v>
      </c>
      <c r="F340" s="56">
        <f t="shared" si="138"/>
        <v>0</v>
      </c>
      <c r="G340" s="56">
        <f t="shared" si="138"/>
        <v>0</v>
      </c>
      <c r="H340" s="56">
        <f t="shared" si="138"/>
        <v>0</v>
      </c>
      <c r="I340" s="56">
        <f t="shared" si="138"/>
        <v>0</v>
      </c>
      <c r="J340" s="56">
        <f t="shared" si="138"/>
        <v>0</v>
      </c>
      <c r="K340" s="56">
        <f t="shared" si="138"/>
        <v>0</v>
      </c>
      <c r="L340" s="56">
        <f t="shared" si="138"/>
        <v>0</v>
      </c>
      <c r="M340" s="56">
        <f t="shared" si="138"/>
        <v>0</v>
      </c>
      <c r="N340" s="56">
        <f t="shared" si="138"/>
        <v>0</v>
      </c>
      <c r="O340" s="56">
        <f t="shared" si="138"/>
        <v>0</v>
      </c>
      <c r="P340" s="56">
        <f t="shared" si="138"/>
        <v>32545.25</v>
      </c>
    </row>
    <row r="341" spans="1:16">
      <c r="A341" s="32" t="s">
        <v>842</v>
      </c>
      <c r="B341" s="31" t="s">
        <v>277</v>
      </c>
      <c r="C341" s="32" t="s">
        <v>843</v>
      </c>
      <c r="D341" s="54">
        <v>32545.25</v>
      </c>
      <c r="E341" s="54">
        <v>0</v>
      </c>
      <c r="F341" s="54">
        <v>0</v>
      </c>
      <c r="G341" s="54"/>
      <c r="H341" s="54"/>
      <c r="I341" s="54">
        <v>0</v>
      </c>
      <c r="J341" s="54">
        <v>0</v>
      </c>
      <c r="K341" s="54">
        <v>0</v>
      </c>
      <c r="L341" s="54"/>
      <c r="M341" s="54"/>
      <c r="N341" s="54"/>
      <c r="O341" s="54"/>
      <c r="P341" s="54">
        <f t="shared" si="136"/>
        <v>32545.25</v>
      </c>
    </row>
    <row r="342" spans="1:16">
      <c r="A342" s="50" t="s">
        <v>844</v>
      </c>
      <c r="B342" s="31"/>
      <c r="C342" s="50" t="s">
        <v>845</v>
      </c>
      <c r="D342" s="56">
        <f>D343</f>
        <v>0</v>
      </c>
      <c r="E342" s="56">
        <f t="shared" si="138"/>
        <v>0</v>
      </c>
      <c r="F342" s="56">
        <f t="shared" si="138"/>
        <v>0</v>
      </c>
      <c r="G342" s="56">
        <f t="shared" si="138"/>
        <v>0</v>
      </c>
      <c r="H342" s="56">
        <f t="shared" si="138"/>
        <v>0</v>
      </c>
      <c r="I342" s="56">
        <f t="shared" si="138"/>
        <v>0</v>
      </c>
      <c r="J342" s="56">
        <f t="shared" si="138"/>
        <v>0</v>
      </c>
      <c r="K342" s="56">
        <f t="shared" si="138"/>
        <v>0</v>
      </c>
      <c r="L342" s="56">
        <f t="shared" si="138"/>
        <v>0</v>
      </c>
      <c r="M342" s="56">
        <f t="shared" si="138"/>
        <v>0</v>
      </c>
      <c r="N342" s="56">
        <f t="shared" si="138"/>
        <v>0</v>
      </c>
      <c r="O342" s="56">
        <f t="shared" si="138"/>
        <v>0</v>
      </c>
      <c r="P342" s="56">
        <f t="shared" si="138"/>
        <v>0</v>
      </c>
    </row>
    <row r="343" spans="1:16">
      <c r="A343" s="32" t="s">
        <v>846</v>
      </c>
      <c r="B343" s="31" t="s">
        <v>274</v>
      </c>
      <c r="C343" s="32" t="s">
        <v>847</v>
      </c>
      <c r="D343" s="54">
        <v>0</v>
      </c>
      <c r="E343" s="54">
        <v>0</v>
      </c>
      <c r="F343" s="54">
        <v>0</v>
      </c>
      <c r="G343" s="54"/>
      <c r="H343" s="54"/>
      <c r="I343" s="54">
        <v>0</v>
      </c>
      <c r="J343" s="54">
        <v>0</v>
      </c>
      <c r="K343" s="54">
        <v>0</v>
      </c>
      <c r="L343" s="54"/>
      <c r="M343" s="54"/>
      <c r="N343" s="54"/>
      <c r="O343" s="54"/>
      <c r="P343" s="54">
        <f>SUM(D343:O343)</f>
        <v>0</v>
      </c>
    </row>
    <row r="344" spans="1:16">
      <c r="A344" s="50" t="s">
        <v>848</v>
      </c>
      <c r="B344" s="31"/>
      <c r="C344" s="50" t="s">
        <v>849</v>
      </c>
      <c r="D344" s="56">
        <f t="shared" ref="D344:P344" si="139">D345+D347</f>
        <v>114311.83</v>
      </c>
      <c r="E344" s="56">
        <f t="shared" si="139"/>
        <v>114311.83</v>
      </c>
      <c r="F344" s="56">
        <f t="shared" si="139"/>
        <v>114311.83</v>
      </c>
      <c r="G344" s="56">
        <f t="shared" si="139"/>
        <v>114311.83</v>
      </c>
      <c r="H344" s="56">
        <f t="shared" si="139"/>
        <v>114311.83</v>
      </c>
      <c r="I344" s="56">
        <f t="shared" si="139"/>
        <v>114311.83</v>
      </c>
      <c r="J344" s="56">
        <f t="shared" si="139"/>
        <v>114311.83</v>
      </c>
      <c r="K344" s="56">
        <f t="shared" si="139"/>
        <v>228623.66</v>
      </c>
      <c r="L344" s="56">
        <f t="shared" si="139"/>
        <v>114311.83</v>
      </c>
      <c r="M344" s="56">
        <f t="shared" si="139"/>
        <v>114311.83</v>
      </c>
      <c r="N344" s="56">
        <f t="shared" si="139"/>
        <v>114311.83</v>
      </c>
      <c r="O344" s="56">
        <f t="shared" si="139"/>
        <v>114311.83</v>
      </c>
      <c r="P344" s="56">
        <f t="shared" si="139"/>
        <v>1486053.7900000003</v>
      </c>
    </row>
    <row r="345" spans="1:16">
      <c r="A345" s="50" t="s">
        <v>850</v>
      </c>
      <c r="B345" s="31"/>
      <c r="C345" s="50" t="s">
        <v>851</v>
      </c>
      <c r="D345" s="56">
        <f>D346</f>
        <v>0</v>
      </c>
      <c r="E345" s="56">
        <f t="shared" ref="E345:P345" si="140">E346</f>
        <v>0</v>
      </c>
      <c r="F345" s="56">
        <f t="shared" si="140"/>
        <v>0</v>
      </c>
      <c r="G345" s="56">
        <f t="shared" si="140"/>
        <v>0</v>
      </c>
      <c r="H345" s="56">
        <f t="shared" si="140"/>
        <v>0</v>
      </c>
      <c r="I345" s="56">
        <f t="shared" si="140"/>
        <v>0</v>
      </c>
      <c r="J345" s="56">
        <f t="shared" si="140"/>
        <v>0</v>
      </c>
      <c r="K345" s="56">
        <f t="shared" si="140"/>
        <v>0</v>
      </c>
      <c r="L345" s="56">
        <f t="shared" si="140"/>
        <v>0</v>
      </c>
      <c r="M345" s="56">
        <f t="shared" si="140"/>
        <v>0</v>
      </c>
      <c r="N345" s="56">
        <f t="shared" si="140"/>
        <v>0</v>
      </c>
      <c r="O345" s="56">
        <f t="shared" si="140"/>
        <v>0</v>
      </c>
      <c r="P345" s="56">
        <f t="shared" si="140"/>
        <v>0</v>
      </c>
    </row>
    <row r="346" spans="1:16">
      <c r="A346" s="32" t="s">
        <v>852</v>
      </c>
      <c r="B346" s="31" t="s">
        <v>254</v>
      </c>
      <c r="C346" s="32" t="s">
        <v>853</v>
      </c>
      <c r="D346" s="54"/>
      <c r="E346" s="54"/>
      <c r="F346" s="54"/>
      <c r="G346" s="54"/>
      <c r="H346" s="54"/>
      <c r="I346" s="54"/>
      <c r="J346" s="54">
        <v>0</v>
      </c>
      <c r="K346" s="54"/>
      <c r="L346" s="54"/>
      <c r="M346" s="54"/>
      <c r="N346" s="54"/>
      <c r="O346" s="54"/>
      <c r="P346" s="54">
        <f>SUM(D346:O346)</f>
        <v>0</v>
      </c>
    </row>
    <row r="347" spans="1:16">
      <c r="A347" s="50" t="s">
        <v>854</v>
      </c>
      <c r="B347" s="31"/>
      <c r="C347" s="50" t="s">
        <v>855</v>
      </c>
      <c r="D347" s="56">
        <f>D348</f>
        <v>114311.83</v>
      </c>
      <c r="E347" s="56">
        <f t="shared" ref="E347:P347" si="141">E348</f>
        <v>114311.83</v>
      </c>
      <c r="F347" s="56">
        <f t="shared" si="141"/>
        <v>114311.83</v>
      </c>
      <c r="G347" s="56">
        <f t="shared" si="141"/>
        <v>114311.83</v>
      </c>
      <c r="H347" s="56">
        <f t="shared" si="141"/>
        <v>114311.83</v>
      </c>
      <c r="I347" s="56">
        <f t="shared" si="141"/>
        <v>114311.83</v>
      </c>
      <c r="J347" s="56">
        <f t="shared" si="141"/>
        <v>114311.83</v>
      </c>
      <c r="K347" s="56">
        <f t="shared" si="141"/>
        <v>228623.66</v>
      </c>
      <c r="L347" s="56">
        <f t="shared" si="141"/>
        <v>114311.83</v>
      </c>
      <c r="M347" s="56">
        <f t="shared" si="141"/>
        <v>114311.83</v>
      </c>
      <c r="N347" s="56">
        <f t="shared" si="141"/>
        <v>114311.83</v>
      </c>
      <c r="O347" s="56">
        <f t="shared" si="141"/>
        <v>114311.83</v>
      </c>
      <c r="P347" s="56">
        <f t="shared" si="141"/>
        <v>1486053.7900000003</v>
      </c>
    </row>
    <row r="348" spans="1:16">
      <c r="A348" s="32" t="s">
        <v>856</v>
      </c>
      <c r="B348" s="31" t="s">
        <v>280</v>
      </c>
      <c r="C348" s="32" t="s">
        <v>857</v>
      </c>
      <c r="D348" s="54">
        <v>114311.83</v>
      </c>
      <c r="E348" s="54">
        <v>114311.83</v>
      </c>
      <c r="F348" s="54">
        <v>114311.83</v>
      </c>
      <c r="G348" s="54">
        <v>114311.83</v>
      </c>
      <c r="H348" s="54">
        <v>114311.83</v>
      </c>
      <c r="I348" s="54">
        <v>114311.83</v>
      </c>
      <c r="J348" s="54">
        <v>114311.83</v>
      </c>
      <c r="K348" s="54">
        <v>228623.66</v>
      </c>
      <c r="L348" s="54">
        <f>J348</f>
        <v>114311.83</v>
      </c>
      <c r="M348" s="54">
        <f>L348</f>
        <v>114311.83</v>
      </c>
      <c r="N348" s="54">
        <f>M348</f>
        <v>114311.83</v>
      </c>
      <c r="O348" s="54">
        <f>N348</f>
        <v>114311.83</v>
      </c>
      <c r="P348" s="54">
        <f>SUM(D348:O348)</f>
        <v>1486053.7900000003</v>
      </c>
    </row>
    <row r="349" spans="1:16">
      <c r="A349" s="50" t="s">
        <v>858</v>
      </c>
      <c r="B349" s="31"/>
      <c r="C349" s="50" t="s">
        <v>859</v>
      </c>
      <c r="D349" s="56">
        <f t="shared" ref="D349:I349" si="142">D350+D351</f>
        <v>30000</v>
      </c>
      <c r="E349" s="56">
        <f t="shared" si="142"/>
        <v>0</v>
      </c>
      <c r="F349" s="56">
        <f t="shared" si="142"/>
        <v>0</v>
      </c>
      <c r="G349" s="56">
        <f t="shared" si="142"/>
        <v>0</v>
      </c>
      <c r="H349" s="56">
        <f t="shared" si="142"/>
        <v>0</v>
      </c>
      <c r="I349" s="56">
        <f t="shared" si="142"/>
        <v>0</v>
      </c>
      <c r="J349" s="56">
        <f t="shared" ref="J349:P349" si="143">J350+J351+J352</f>
        <v>0</v>
      </c>
      <c r="K349" s="56">
        <f t="shared" si="143"/>
        <v>0</v>
      </c>
      <c r="L349" s="56">
        <f t="shared" si="143"/>
        <v>0</v>
      </c>
      <c r="M349" s="56">
        <f t="shared" si="143"/>
        <v>0</v>
      </c>
      <c r="N349" s="56">
        <f t="shared" si="143"/>
        <v>0</v>
      </c>
      <c r="O349" s="56">
        <f t="shared" si="143"/>
        <v>0</v>
      </c>
      <c r="P349" s="56">
        <f t="shared" si="143"/>
        <v>30000</v>
      </c>
    </row>
    <row r="350" spans="1:16">
      <c r="A350" s="50" t="s">
        <v>860</v>
      </c>
      <c r="B350" s="31" t="s">
        <v>367</v>
      </c>
      <c r="C350" s="50" t="s">
        <v>861</v>
      </c>
      <c r="D350" s="56"/>
      <c r="E350" s="56">
        <v>0</v>
      </c>
      <c r="F350" s="56">
        <v>0</v>
      </c>
      <c r="G350" s="56"/>
      <c r="H350" s="56"/>
      <c r="I350" s="56">
        <v>0</v>
      </c>
      <c r="J350" s="56">
        <v>0</v>
      </c>
      <c r="K350" s="56"/>
      <c r="L350" s="56"/>
      <c r="M350" s="56"/>
      <c r="N350" s="56"/>
      <c r="O350" s="56"/>
      <c r="P350" s="54">
        <f>SUM(D350:O350)</f>
        <v>0</v>
      </c>
    </row>
    <row r="351" spans="1:16">
      <c r="A351" s="50" t="s">
        <v>862</v>
      </c>
      <c r="B351" s="31" t="s">
        <v>271</v>
      </c>
      <c r="C351" s="50" t="s">
        <v>863</v>
      </c>
      <c r="D351" s="56">
        <v>30000</v>
      </c>
      <c r="E351" s="56">
        <v>0</v>
      </c>
      <c r="F351" s="56">
        <v>0</v>
      </c>
      <c r="G351" s="56"/>
      <c r="H351" s="56"/>
      <c r="I351" s="56">
        <v>0</v>
      </c>
      <c r="J351" s="56">
        <v>0</v>
      </c>
      <c r="K351" s="56"/>
      <c r="L351" s="56"/>
      <c r="M351" s="56"/>
      <c r="N351" s="56"/>
      <c r="O351" s="56"/>
      <c r="P351" s="54">
        <f>SUM(D351:O351)</f>
        <v>30000</v>
      </c>
    </row>
    <row r="352" spans="1:16">
      <c r="A352" s="50" t="s">
        <v>864</v>
      </c>
      <c r="B352" s="31" t="s">
        <v>271</v>
      </c>
      <c r="C352" s="50" t="s">
        <v>865</v>
      </c>
      <c r="D352" s="56"/>
      <c r="E352" s="56">
        <v>0</v>
      </c>
      <c r="F352" s="56">
        <v>0</v>
      </c>
      <c r="G352" s="56"/>
      <c r="H352" s="56"/>
      <c r="I352" s="56">
        <v>0</v>
      </c>
      <c r="J352" s="56">
        <v>0</v>
      </c>
      <c r="K352" s="56"/>
      <c r="L352" s="56"/>
      <c r="M352" s="56"/>
      <c r="N352" s="56"/>
      <c r="O352" s="56"/>
      <c r="P352" s="54">
        <f>SUM(D352:O352)</f>
        <v>0</v>
      </c>
    </row>
    <row r="353" spans="1:16" ht="22.5">
      <c r="A353" s="50" t="s">
        <v>866</v>
      </c>
      <c r="B353" s="31"/>
      <c r="C353" s="55" t="s">
        <v>867</v>
      </c>
      <c r="D353" s="56">
        <f t="shared" ref="D353:P353" si="144">D354</f>
        <v>211185.2</v>
      </c>
      <c r="E353" s="56">
        <f t="shared" si="144"/>
        <v>469752.86000000004</v>
      </c>
      <c r="F353" s="56">
        <f t="shared" si="144"/>
        <v>107045.23999999999</v>
      </c>
      <c r="G353" s="56">
        <f t="shared" si="144"/>
        <v>138237.81</v>
      </c>
      <c r="H353" s="56">
        <f t="shared" si="144"/>
        <v>130657.81999999999</v>
      </c>
      <c r="I353" s="56">
        <f t="shared" si="144"/>
        <v>42580.61</v>
      </c>
      <c r="J353" s="56">
        <f t="shared" si="144"/>
        <v>95431.95</v>
      </c>
      <c r="K353" s="56">
        <f t="shared" si="144"/>
        <v>241875.93</v>
      </c>
      <c r="L353" s="56">
        <f t="shared" si="144"/>
        <v>130152.51999999999</v>
      </c>
      <c r="M353" s="56">
        <f t="shared" si="144"/>
        <v>130152.51999999999</v>
      </c>
      <c r="N353" s="56">
        <f t="shared" si="144"/>
        <v>130152.51999999999</v>
      </c>
      <c r="O353" s="56">
        <f t="shared" si="144"/>
        <v>130152.51999999999</v>
      </c>
      <c r="P353" s="56">
        <f t="shared" si="144"/>
        <v>1957377.5</v>
      </c>
    </row>
    <row r="354" spans="1:16">
      <c r="A354" s="50" t="s">
        <v>868</v>
      </c>
      <c r="B354" s="31"/>
      <c r="C354" s="50" t="s">
        <v>869</v>
      </c>
      <c r="D354" s="56">
        <f>SUM(D356:D363)</f>
        <v>211185.2</v>
      </c>
      <c r="E354" s="56">
        <f>SUM(E356:E364)</f>
        <v>469752.86000000004</v>
      </c>
      <c r="F354" s="56">
        <f>SUM(F356:F364)</f>
        <v>107045.23999999999</v>
      </c>
      <c r="G354" s="56">
        <f>SUM(G356:G364)</f>
        <v>138237.81</v>
      </c>
      <c r="H354" s="56">
        <f>SUM(H356:H364)</f>
        <v>130657.81999999999</v>
      </c>
      <c r="I354" s="56">
        <f>SUM(I356:I364)</f>
        <v>42580.61</v>
      </c>
      <c r="J354" s="56">
        <f>SUM(J355:J364)</f>
        <v>95431.95</v>
      </c>
      <c r="K354" s="56">
        <f>SUM(K355:K365)</f>
        <v>241875.93</v>
      </c>
      <c r="L354" s="56">
        <f>SUM(L355:L364)</f>
        <v>130152.51999999999</v>
      </c>
      <c r="M354" s="56">
        <f>SUM(M355:M364)</f>
        <v>130152.51999999999</v>
      </c>
      <c r="N354" s="56">
        <f>SUM(N355:N364)</f>
        <v>130152.51999999999</v>
      </c>
      <c r="O354" s="56">
        <f>SUM(O355:O364)</f>
        <v>130152.51999999999</v>
      </c>
      <c r="P354" s="56">
        <f>SUM(P355:P365)</f>
        <v>1957377.5</v>
      </c>
    </row>
    <row r="355" spans="1:16">
      <c r="A355" s="50"/>
      <c r="B355" s="31" t="s">
        <v>426</v>
      </c>
      <c r="C355" s="50" t="s">
        <v>870</v>
      </c>
      <c r="D355" s="56"/>
      <c r="E355" s="56"/>
      <c r="F355" s="56"/>
      <c r="G355" s="56"/>
      <c r="H355" s="56"/>
      <c r="I355" s="56"/>
      <c r="J355" s="56">
        <v>480</v>
      </c>
      <c r="K355" s="56"/>
      <c r="L355" s="56"/>
      <c r="M355" s="56"/>
      <c r="N355" s="56"/>
      <c r="O355" s="56"/>
      <c r="P355" s="54">
        <f t="shared" ref="P355:P384" si="145">SUM(D355:O355)</f>
        <v>480</v>
      </c>
    </row>
    <row r="356" spans="1:16">
      <c r="A356" s="32" t="s">
        <v>871</v>
      </c>
      <c r="B356" s="31" t="s">
        <v>405</v>
      </c>
      <c r="C356" s="32" t="s">
        <v>872</v>
      </c>
      <c r="D356" s="54">
        <v>20664.75</v>
      </c>
      <c r="E356" s="54">
        <v>20664.75</v>
      </c>
      <c r="F356" s="54">
        <v>20664.75</v>
      </c>
      <c r="G356" s="54">
        <v>20664.75</v>
      </c>
      <c r="H356" s="54">
        <v>20664.75</v>
      </c>
      <c r="I356" s="54">
        <v>0</v>
      </c>
      <c r="J356" s="54"/>
      <c r="K356" s="54">
        <v>108000</v>
      </c>
      <c r="L356" s="54">
        <f>H356</f>
        <v>20664.75</v>
      </c>
      <c r="M356" s="54">
        <f>L356</f>
        <v>20664.75</v>
      </c>
      <c r="N356" s="54">
        <f>M356</f>
        <v>20664.75</v>
      </c>
      <c r="O356" s="54">
        <f>N356</f>
        <v>20664.75</v>
      </c>
      <c r="P356" s="54">
        <f t="shared" si="145"/>
        <v>293982.75</v>
      </c>
    </row>
    <row r="357" spans="1:16">
      <c r="A357" s="32" t="s">
        <v>873</v>
      </c>
      <c r="B357" s="31" t="s">
        <v>402</v>
      </c>
      <c r="C357" s="32" t="s">
        <v>874</v>
      </c>
      <c r="D357" s="54">
        <v>36000</v>
      </c>
      <c r="E357" s="54">
        <v>36000</v>
      </c>
      <c r="F357" s="54">
        <v>36000</v>
      </c>
      <c r="G357" s="54">
        <v>36000</v>
      </c>
      <c r="H357" s="54">
        <v>36000</v>
      </c>
      <c r="I357" s="54">
        <v>0</v>
      </c>
      <c r="J357" s="54">
        <v>36000</v>
      </c>
      <c r="K357" s="54">
        <v>36000</v>
      </c>
      <c r="L357" s="54">
        <f>H357</f>
        <v>36000</v>
      </c>
      <c r="M357" s="54">
        <f t="shared" ref="M357:O361" si="146">L357</f>
        <v>36000</v>
      </c>
      <c r="N357" s="54">
        <f t="shared" si="146"/>
        <v>36000</v>
      </c>
      <c r="O357" s="54">
        <f t="shared" si="146"/>
        <v>36000</v>
      </c>
      <c r="P357" s="54">
        <f t="shared" si="145"/>
        <v>396000</v>
      </c>
    </row>
    <row r="358" spans="1:16">
      <c r="A358" s="32" t="s">
        <v>875</v>
      </c>
      <c r="B358" s="31" t="s">
        <v>408</v>
      </c>
      <c r="C358" s="32" t="s">
        <v>876</v>
      </c>
      <c r="D358" s="54">
        <v>17400</v>
      </c>
      <c r="E358" s="54">
        <v>121000</v>
      </c>
      <c r="F358" s="54">
        <v>17400</v>
      </c>
      <c r="G358" s="54">
        <v>26800</v>
      </c>
      <c r="H358" s="54">
        <v>17400</v>
      </c>
      <c r="I358" s="54">
        <v>17400</v>
      </c>
      <c r="J358" s="54">
        <v>4400</v>
      </c>
      <c r="K358" s="54">
        <v>13000</v>
      </c>
      <c r="L358" s="54">
        <f>H358</f>
        <v>17400</v>
      </c>
      <c r="M358" s="54">
        <f t="shared" si="146"/>
        <v>17400</v>
      </c>
      <c r="N358" s="54">
        <f t="shared" si="146"/>
        <v>17400</v>
      </c>
      <c r="O358" s="54">
        <f t="shared" si="146"/>
        <v>17400</v>
      </c>
      <c r="P358" s="54">
        <f t="shared" si="145"/>
        <v>304400</v>
      </c>
    </row>
    <row r="359" spans="1:16">
      <c r="A359" s="32" t="s">
        <v>877</v>
      </c>
      <c r="B359" s="31" t="s">
        <v>411</v>
      </c>
      <c r="C359" s="32" t="s">
        <v>878</v>
      </c>
      <c r="D359" s="54">
        <v>25180.61</v>
      </c>
      <c r="E359" s="54">
        <v>25180.61</v>
      </c>
      <c r="F359" s="54">
        <v>0</v>
      </c>
      <c r="G359" s="54">
        <v>50361.22</v>
      </c>
      <c r="H359" s="54">
        <v>25180.61</v>
      </c>
      <c r="I359" s="54">
        <v>25180.61</v>
      </c>
      <c r="J359" s="54"/>
      <c r="K359" s="54">
        <v>25180.61</v>
      </c>
      <c r="L359" s="54">
        <f>H359</f>
        <v>25180.61</v>
      </c>
      <c r="M359" s="54">
        <f t="shared" si="146"/>
        <v>25180.61</v>
      </c>
      <c r="N359" s="54">
        <f t="shared" si="146"/>
        <v>25180.61</v>
      </c>
      <c r="O359" s="54">
        <f t="shared" si="146"/>
        <v>25180.61</v>
      </c>
      <c r="P359" s="54">
        <f t="shared" si="145"/>
        <v>276986.70999999996</v>
      </c>
    </row>
    <row r="360" spans="1:16">
      <c r="A360" s="32" t="s">
        <v>879</v>
      </c>
      <c r="B360" s="31" t="s">
        <v>441</v>
      </c>
      <c r="C360" s="32" t="s">
        <v>880</v>
      </c>
      <c r="D360" s="54">
        <v>0</v>
      </c>
      <c r="E360" s="54">
        <v>89995.66</v>
      </c>
      <c r="F360" s="54">
        <v>27518.65</v>
      </c>
      <c r="G360" s="54">
        <v>0</v>
      </c>
      <c r="H360" s="54">
        <v>27000.62</v>
      </c>
      <c r="I360" s="54">
        <v>0</v>
      </c>
      <c r="J360" s="54"/>
      <c r="K360" s="54">
        <v>26495.32</v>
      </c>
      <c r="L360" s="54">
        <f>K360</f>
        <v>26495.32</v>
      </c>
      <c r="M360" s="54">
        <f t="shared" si="146"/>
        <v>26495.32</v>
      </c>
      <c r="N360" s="54">
        <f t="shared" si="146"/>
        <v>26495.32</v>
      </c>
      <c r="O360" s="54">
        <f t="shared" si="146"/>
        <v>26495.32</v>
      </c>
      <c r="P360" s="54">
        <f t="shared" si="145"/>
        <v>276991.53000000003</v>
      </c>
    </row>
    <row r="361" spans="1:16">
      <c r="A361" s="32" t="s">
        <v>881</v>
      </c>
      <c r="B361" s="31" t="s">
        <v>459</v>
      </c>
      <c r="C361" s="32" t="s">
        <v>882</v>
      </c>
      <c r="D361" s="54">
        <v>4411.84</v>
      </c>
      <c r="E361" s="54">
        <v>4411.84</v>
      </c>
      <c r="F361" s="54">
        <v>4411.84</v>
      </c>
      <c r="G361" s="54">
        <v>4411.84</v>
      </c>
      <c r="H361" s="54">
        <v>4411.84</v>
      </c>
      <c r="I361" s="54">
        <v>0</v>
      </c>
      <c r="J361" s="54">
        <v>4411.84</v>
      </c>
      <c r="K361" s="54">
        <v>0</v>
      </c>
      <c r="L361" s="54">
        <f>J361</f>
        <v>4411.84</v>
      </c>
      <c r="M361" s="54">
        <f t="shared" si="146"/>
        <v>4411.84</v>
      </c>
      <c r="N361" s="54">
        <f t="shared" si="146"/>
        <v>4411.84</v>
      </c>
      <c r="O361" s="54">
        <f t="shared" si="146"/>
        <v>4411.84</v>
      </c>
      <c r="P361" s="54">
        <f t="shared" si="145"/>
        <v>44118.399999999994</v>
      </c>
    </row>
    <row r="362" spans="1:16">
      <c r="A362" s="32" t="s">
        <v>883</v>
      </c>
      <c r="B362" s="31" t="s">
        <v>462</v>
      </c>
      <c r="C362" s="32" t="s">
        <v>884</v>
      </c>
      <c r="D362" s="54">
        <v>54128</v>
      </c>
      <c r="E362" s="54">
        <v>0</v>
      </c>
      <c r="F362" s="54">
        <v>1050</v>
      </c>
      <c r="G362" s="54">
        <v>0</v>
      </c>
      <c r="H362" s="54">
        <v>0</v>
      </c>
      <c r="I362" s="54">
        <v>0</v>
      </c>
      <c r="J362" s="54"/>
      <c r="K362" s="54">
        <v>0</v>
      </c>
      <c r="L362" s="54"/>
      <c r="M362" s="54"/>
      <c r="N362" s="54"/>
      <c r="O362" s="54"/>
      <c r="P362" s="54">
        <f t="shared" si="145"/>
        <v>55178</v>
      </c>
    </row>
    <row r="363" spans="1:16">
      <c r="A363" s="32" t="s">
        <v>885</v>
      </c>
      <c r="B363" s="31" t="s">
        <v>465</v>
      </c>
      <c r="C363" s="32" t="s">
        <v>886</v>
      </c>
      <c r="D363" s="54">
        <v>53400</v>
      </c>
      <c r="E363" s="54">
        <v>133500</v>
      </c>
      <c r="F363" s="54">
        <v>0</v>
      </c>
      <c r="G363" s="54">
        <v>0</v>
      </c>
      <c r="H363" s="54">
        <v>0</v>
      </c>
      <c r="I363" s="54">
        <v>0</v>
      </c>
      <c r="J363" s="54">
        <v>50140.11</v>
      </c>
      <c r="K363" s="54">
        <v>0</v>
      </c>
      <c r="L363" s="54"/>
      <c r="M363" s="54"/>
      <c r="N363" s="54"/>
      <c r="O363" s="54"/>
      <c r="P363" s="54">
        <f t="shared" si="145"/>
        <v>237040.11</v>
      </c>
    </row>
    <row r="364" spans="1:16">
      <c r="A364" s="32" t="s">
        <v>887</v>
      </c>
      <c r="B364" s="31" t="s">
        <v>468</v>
      </c>
      <c r="C364" s="32" t="s">
        <v>888</v>
      </c>
      <c r="D364" s="54"/>
      <c r="E364" s="54">
        <v>39000</v>
      </c>
      <c r="F364" s="54">
        <v>0</v>
      </c>
      <c r="G364" s="54">
        <v>0</v>
      </c>
      <c r="H364" s="54">
        <v>0</v>
      </c>
      <c r="I364" s="54">
        <v>0</v>
      </c>
      <c r="J364" s="54"/>
      <c r="K364" s="54">
        <v>0</v>
      </c>
      <c r="L364" s="54"/>
      <c r="M364" s="54"/>
      <c r="N364" s="54"/>
      <c r="O364" s="54"/>
      <c r="P364" s="54">
        <f t="shared" si="145"/>
        <v>39000</v>
      </c>
    </row>
    <row r="365" spans="1:16">
      <c r="A365" s="32" t="s">
        <v>889</v>
      </c>
      <c r="B365" s="31" t="s">
        <v>477</v>
      </c>
      <c r="C365" s="32" t="s">
        <v>890</v>
      </c>
      <c r="D365" s="54"/>
      <c r="E365" s="54"/>
      <c r="F365" s="54"/>
      <c r="G365" s="54"/>
      <c r="H365" s="54"/>
      <c r="I365" s="54"/>
      <c r="J365" s="54"/>
      <c r="K365" s="54">
        <v>33200</v>
      </c>
      <c r="L365" s="54"/>
      <c r="M365" s="54"/>
      <c r="N365" s="54"/>
      <c r="O365" s="54"/>
      <c r="P365" s="54">
        <f t="shared" si="145"/>
        <v>33200</v>
      </c>
    </row>
    <row r="366" spans="1:16" ht="22.5">
      <c r="A366" s="50" t="s">
        <v>891</v>
      </c>
      <c r="B366" s="31"/>
      <c r="C366" s="55" t="s">
        <v>892</v>
      </c>
      <c r="D366" s="56">
        <f t="shared" ref="D366:O366" si="147">SUM(D367:D371)</f>
        <v>869842.39</v>
      </c>
      <c r="E366" s="56">
        <f t="shared" si="147"/>
        <v>0</v>
      </c>
      <c r="F366" s="56">
        <f t="shared" si="147"/>
        <v>972315.11</v>
      </c>
      <c r="G366" s="56">
        <f t="shared" si="147"/>
        <v>627601.94999999995</v>
      </c>
      <c r="H366" s="56">
        <f t="shared" si="147"/>
        <v>653021.35</v>
      </c>
      <c r="I366" s="56">
        <f t="shared" si="147"/>
        <v>655723.98</v>
      </c>
      <c r="J366" s="56">
        <f t="shared" si="147"/>
        <v>655736.75999999989</v>
      </c>
      <c r="K366" s="56">
        <f t="shared" si="147"/>
        <v>638282.74</v>
      </c>
      <c r="L366" s="56">
        <f t="shared" si="147"/>
        <v>697747.7</v>
      </c>
      <c r="M366" s="56">
        <f t="shared" si="147"/>
        <v>692020.58</v>
      </c>
      <c r="N366" s="56">
        <f t="shared" si="147"/>
        <v>697747.7</v>
      </c>
      <c r="O366" s="56">
        <f t="shared" si="147"/>
        <v>692020.57</v>
      </c>
      <c r="P366" s="56">
        <f>SUM(P367:P371)</f>
        <v>7852060.830000001</v>
      </c>
    </row>
    <row r="367" spans="1:16">
      <c r="A367" s="32" t="s">
        <v>893</v>
      </c>
      <c r="B367" s="31" t="s">
        <v>485</v>
      </c>
      <c r="C367" s="32" t="s">
        <v>894</v>
      </c>
      <c r="D367" s="54">
        <v>869842.39</v>
      </c>
      <c r="E367" s="54">
        <v>0</v>
      </c>
      <c r="F367" s="54">
        <v>787177.11</v>
      </c>
      <c r="G367" s="54">
        <v>431575.74</v>
      </c>
      <c r="H367" s="54">
        <v>454445.14</v>
      </c>
      <c r="I367" s="54">
        <v>450097.77</v>
      </c>
      <c r="J367" s="54">
        <v>451583.43</v>
      </c>
      <c r="K367" s="54">
        <v>461468.53</v>
      </c>
      <c r="L367" s="54">
        <v>494554.37</v>
      </c>
      <c r="M367" s="54">
        <f>L367</f>
        <v>494554.37</v>
      </c>
      <c r="N367" s="54">
        <f>M367</f>
        <v>494554.37</v>
      </c>
      <c r="O367" s="54">
        <v>494554.36</v>
      </c>
      <c r="P367" s="54">
        <f t="shared" si="145"/>
        <v>5884407.580000001</v>
      </c>
    </row>
    <row r="368" spans="1:16">
      <c r="A368" s="32" t="s">
        <v>895</v>
      </c>
      <c r="B368" s="31" t="s">
        <v>500</v>
      </c>
      <c r="C368" s="32" t="s">
        <v>896</v>
      </c>
      <c r="D368" s="54">
        <v>0</v>
      </c>
      <c r="E368" s="54">
        <v>0</v>
      </c>
      <c r="F368" s="54">
        <v>0</v>
      </c>
      <c r="G368" s="54">
        <v>0</v>
      </c>
      <c r="H368" s="54">
        <v>2550</v>
      </c>
      <c r="I368" s="54">
        <v>0</v>
      </c>
      <c r="J368" s="54">
        <v>0</v>
      </c>
      <c r="K368" s="54">
        <v>0</v>
      </c>
      <c r="L368" s="54"/>
      <c r="M368" s="54"/>
      <c r="N368" s="54"/>
      <c r="O368" s="54"/>
      <c r="P368" s="54">
        <f t="shared" si="145"/>
        <v>2550</v>
      </c>
    </row>
    <row r="369" spans="1:16" ht="18">
      <c r="A369" s="32" t="s">
        <v>897</v>
      </c>
      <c r="B369" s="31" t="s">
        <v>488</v>
      </c>
      <c r="C369" s="33" t="s">
        <v>898</v>
      </c>
      <c r="D369" s="54">
        <v>0</v>
      </c>
      <c r="E369" s="54">
        <v>0</v>
      </c>
      <c r="F369" s="54">
        <v>149498</v>
      </c>
      <c r="G369" s="54">
        <v>149498</v>
      </c>
      <c r="H369" s="54">
        <v>149498</v>
      </c>
      <c r="I369" s="54">
        <v>149498</v>
      </c>
      <c r="J369" s="54">
        <v>149498</v>
      </c>
      <c r="K369" s="54">
        <v>136046</v>
      </c>
      <c r="L369" s="54">
        <f>J369</f>
        <v>149498</v>
      </c>
      <c r="M369" s="54">
        <f t="shared" ref="M369:O370" si="148">L369</f>
        <v>149498</v>
      </c>
      <c r="N369" s="54">
        <f t="shared" si="148"/>
        <v>149498</v>
      </c>
      <c r="O369" s="54">
        <f t="shared" si="148"/>
        <v>149498</v>
      </c>
      <c r="P369" s="54">
        <f t="shared" si="145"/>
        <v>1481528</v>
      </c>
    </row>
    <row r="370" spans="1:16" ht="18">
      <c r="A370" s="32" t="s">
        <v>899</v>
      </c>
      <c r="B370" s="31" t="s">
        <v>491</v>
      </c>
      <c r="C370" s="33" t="s">
        <v>900</v>
      </c>
      <c r="D370" s="54">
        <v>0</v>
      </c>
      <c r="E370" s="54">
        <v>0</v>
      </c>
      <c r="F370" s="54">
        <v>0</v>
      </c>
      <c r="G370" s="54">
        <v>10888.21</v>
      </c>
      <c r="H370" s="54">
        <v>10888.21</v>
      </c>
      <c r="I370" s="54">
        <v>10888.21</v>
      </c>
      <c r="J370" s="54">
        <v>10888.21</v>
      </c>
      <c r="K370" s="54">
        <v>10888.21</v>
      </c>
      <c r="L370" s="54">
        <f>K370</f>
        <v>10888.21</v>
      </c>
      <c r="M370" s="54">
        <f t="shared" si="148"/>
        <v>10888.21</v>
      </c>
      <c r="N370" s="54">
        <f t="shared" si="148"/>
        <v>10888.21</v>
      </c>
      <c r="O370" s="54">
        <f t="shared" si="148"/>
        <v>10888.21</v>
      </c>
      <c r="P370" s="54">
        <f>SUM(D370:O370)</f>
        <v>97993.889999999985</v>
      </c>
    </row>
    <row r="371" spans="1:16" ht="22.5">
      <c r="A371" s="50" t="s">
        <v>901</v>
      </c>
      <c r="B371" s="31"/>
      <c r="C371" s="55" t="s">
        <v>902</v>
      </c>
      <c r="D371" s="56">
        <f t="shared" ref="D371:P371" si="149">SUM(D372:D374)</f>
        <v>0</v>
      </c>
      <c r="E371" s="56">
        <f t="shared" si="149"/>
        <v>0</v>
      </c>
      <c r="F371" s="56">
        <f t="shared" si="149"/>
        <v>35640</v>
      </c>
      <c r="G371" s="56">
        <f t="shared" si="149"/>
        <v>35640</v>
      </c>
      <c r="H371" s="56">
        <f t="shared" si="149"/>
        <v>35640</v>
      </c>
      <c r="I371" s="56">
        <f t="shared" si="149"/>
        <v>45240</v>
      </c>
      <c r="J371" s="56">
        <f t="shared" si="149"/>
        <v>43767.12</v>
      </c>
      <c r="K371" s="56">
        <f t="shared" si="149"/>
        <v>29880</v>
      </c>
      <c r="L371" s="56">
        <f t="shared" si="149"/>
        <v>42807.12</v>
      </c>
      <c r="M371" s="56">
        <f t="shared" si="149"/>
        <v>37080</v>
      </c>
      <c r="N371" s="56">
        <f t="shared" si="149"/>
        <v>42807.12</v>
      </c>
      <c r="O371" s="56">
        <f t="shared" si="149"/>
        <v>37080</v>
      </c>
      <c r="P371" s="56">
        <f t="shared" si="149"/>
        <v>385581.36</v>
      </c>
    </row>
    <row r="372" spans="1:16">
      <c r="A372" s="32" t="s">
        <v>903</v>
      </c>
      <c r="B372" s="31" t="s">
        <v>564</v>
      </c>
      <c r="C372" s="32" t="s">
        <v>904</v>
      </c>
      <c r="D372" s="54">
        <v>0</v>
      </c>
      <c r="E372" s="54">
        <v>0</v>
      </c>
      <c r="F372" s="54">
        <v>0</v>
      </c>
      <c r="G372" s="54">
        <v>0</v>
      </c>
      <c r="H372" s="54">
        <v>0</v>
      </c>
      <c r="I372" s="54">
        <v>0</v>
      </c>
      <c r="J372" s="54">
        <v>5727.12</v>
      </c>
      <c r="K372" s="54">
        <v>0</v>
      </c>
      <c r="L372" s="54">
        <f>J372</f>
        <v>5727.12</v>
      </c>
      <c r="M372" s="54">
        <v>0</v>
      </c>
      <c r="N372" s="54">
        <f>L372</f>
        <v>5727.12</v>
      </c>
      <c r="O372" s="54">
        <v>0</v>
      </c>
      <c r="P372" s="54">
        <f t="shared" si="145"/>
        <v>17181.36</v>
      </c>
    </row>
    <row r="373" spans="1:16">
      <c r="A373" s="32" t="s">
        <v>905</v>
      </c>
      <c r="B373" s="31" t="s">
        <v>494</v>
      </c>
      <c r="C373" s="32" t="s">
        <v>906</v>
      </c>
      <c r="D373" s="54">
        <v>0</v>
      </c>
      <c r="E373" s="54">
        <v>0</v>
      </c>
      <c r="F373" s="54">
        <v>35640</v>
      </c>
      <c r="G373" s="54">
        <v>35640</v>
      </c>
      <c r="H373" s="54">
        <v>35640</v>
      </c>
      <c r="I373" s="54">
        <v>35640</v>
      </c>
      <c r="J373" s="54">
        <v>35640</v>
      </c>
      <c r="K373" s="54">
        <v>29880</v>
      </c>
      <c r="L373" s="54">
        <v>34680</v>
      </c>
      <c r="M373" s="54">
        <f t="shared" ref="M373:O374" si="150">L373</f>
        <v>34680</v>
      </c>
      <c r="N373" s="54">
        <f t="shared" si="150"/>
        <v>34680</v>
      </c>
      <c r="O373" s="54">
        <f t="shared" si="150"/>
        <v>34680</v>
      </c>
      <c r="P373" s="54">
        <f t="shared" si="145"/>
        <v>346800</v>
      </c>
    </row>
    <row r="374" spans="1:16" ht="12.75" customHeight="1">
      <c r="A374" s="32" t="s">
        <v>907</v>
      </c>
      <c r="B374" s="31" t="s">
        <v>506</v>
      </c>
      <c r="C374" s="32" t="s">
        <v>908</v>
      </c>
      <c r="D374" s="54">
        <v>0</v>
      </c>
      <c r="E374" s="54">
        <v>0</v>
      </c>
      <c r="F374" s="54">
        <v>0</v>
      </c>
      <c r="G374" s="54">
        <v>0</v>
      </c>
      <c r="H374" s="54">
        <v>0</v>
      </c>
      <c r="I374" s="54">
        <v>9600</v>
      </c>
      <c r="J374" s="54">
        <v>2400</v>
      </c>
      <c r="K374" s="54">
        <v>0</v>
      </c>
      <c r="L374" s="54">
        <f>J374</f>
        <v>2400</v>
      </c>
      <c r="M374" s="54">
        <f t="shared" si="150"/>
        <v>2400</v>
      </c>
      <c r="N374" s="54">
        <f t="shared" si="150"/>
        <v>2400</v>
      </c>
      <c r="O374" s="54">
        <f t="shared" si="150"/>
        <v>2400</v>
      </c>
      <c r="P374" s="54">
        <f t="shared" si="145"/>
        <v>21600</v>
      </c>
    </row>
    <row r="375" spans="1:16" ht="12.75" customHeight="1">
      <c r="A375" s="50" t="s">
        <v>909</v>
      </c>
      <c r="B375" s="31"/>
      <c r="C375" s="50" t="s">
        <v>910</v>
      </c>
      <c r="D375" s="56">
        <f t="shared" ref="D375:O375" si="151">SUM(D376:D379)</f>
        <v>47557.93</v>
      </c>
      <c r="E375" s="56">
        <f t="shared" si="151"/>
        <v>47557.93</v>
      </c>
      <c r="F375" s="56">
        <f t="shared" si="151"/>
        <v>0</v>
      </c>
      <c r="G375" s="56">
        <f t="shared" si="151"/>
        <v>47557.93</v>
      </c>
      <c r="H375" s="56">
        <f t="shared" si="151"/>
        <v>47557.93</v>
      </c>
      <c r="I375" s="56">
        <f t="shared" si="151"/>
        <v>47557.93</v>
      </c>
      <c r="J375" s="56">
        <f t="shared" si="151"/>
        <v>47557.93</v>
      </c>
      <c r="K375" s="56">
        <f t="shared" si="151"/>
        <v>47557.93</v>
      </c>
      <c r="L375" s="56">
        <f t="shared" si="151"/>
        <v>47557.93</v>
      </c>
      <c r="M375" s="56">
        <f t="shared" si="151"/>
        <v>47557.93</v>
      </c>
      <c r="N375" s="56">
        <f t="shared" si="151"/>
        <v>47557.93</v>
      </c>
      <c r="O375" s="56">
        <f t="shared" si="151"/>
        <v>47557.93</v>
      </c>
      <c r="P375" s="56">
        <f>SUM(P376:P379)</f>
        <v>523137.2300000001</v>
      </c>
    </row>
    <row r="376" spans="1:16" ht="12.75" customHeight="1">
      <c r="A376" s="32" t="s">
        <v>911</v>
      </c>
      <c r="B376" s="31" t="s">
        <v>29</v>
      </c>
      <c r="C376" s="32" t="s">
        <v>912</v>
      </c>
      <c r="D376" s="54">
        <v>28534.76</v>
      </c>
      <c r="E376" s="54">
        <v>28534.76</v>
      </c>
      <c r="F376" s="54">
        <v>0</v>
      </c>
      <c r="G376" s="54">
        <v>28534.76</v>
      </c>
      <c r="H376" s="54">
        <v>28534.76</v>
      </c>
      <c r="I376" s="54">
        <v>28534.76</v>
      </c>
      <c r="J376" s="54">
        <v>28534.76</v>
      </c>
      <c r="K376" s="54">
        <v>28534.76</v>
      </c>
      <c r="L376" s="54">
        <f>K376</f>
        <v>28534.76</v>
      </c>
      <c r="M376" s="54">
        <f>L376</f>
        <v>28534.76</v>
      </c>
      <c r="N376" s="54">
        <f>M376</f>
        <v>28534.76</v>
      </c>
      <c r="O376" s="54">
        <f>N376</f>
        <v>28534.76</v>
      </c>
      <c r="P376" s="54">
        <f t="shared" si="145"/>
        <v>313882.36000000004</v>
      </c>
    </row>
    <row r="377" spans="1:16" ht="12.75" customHeight="1">
      <c r="A377" s="32" t="s">
        <v>913</v>
      </c>
      <c r="B377" s="31" t="s">
        <v>32</v>
      </c>
      <c r="C377" s="32" t="s">
        <v>914</v>
      </c>
      <c r="D377" s="54">
        <v>2377.9</v>
      </c>
      <c r="E377" s="54">
        <v>2377.9</v>
      </c>
      <c r="F377" s="54">
        <v>0</v>
      </c>
      <c r="G377" s="54">
        <v>2377.9</v>
      </c>
      <c r="H377" s="54">
        <v>2377.9</v>
      </c>
      <c r="I377" s="54">
        <v>2377.9</v>
      </c>
      <c r="J377" s="54">
        <v>2377.9</v>
      </c>
      <c r="K377" s="54">
        <v>2377.9</v>
      </c>
      <c r="L377" s="54">
        <f t="shared" ref="L377:O379" si="152">K377</f>
        <v>2377.9</v>
      </c>
      <c r="M377" s="54">
        <f t="shared" si="152"/>
        <v>2377.9</v>
      </c>
      <c r="N377" s="54">
        <f t="shared" si="152"/>
        <v>2377.9</v>
      </c>
      <c r="O377" s="54">
        <f t="shared" si="152"/>
        <v>2377.9</v>
      </c>
      <c r="P377" s="54">
        <f t="shared" si="145"/>
        <v>26156.900000000005</v>
      </c>
    </row>
    <row r="378" spans="1:16" ht="12.75" customHeight="1">
      <c r="A378" s="32" t="s">
        <v>915</v>
      </c>
      <c r="B378" s="31" t="s">
        <v>35</v>
      </c>
      <c r="C378" s="32" t="s">
        <v>916</v>
      </c>
      <c r="D378" s="54">
        <v>7133.69</v>
      </c>
      <c r="E378" s="54">
        <v>7133.69</v>
      </c>
      <c r="F378" s="54">
        <v>0</v>
      </c>
      <c r="G378" s="54">
        <v>7133.69</v>
      </c>
      <c r="H378" s="54">
        <v>7133.69</v>
      </c>
      <c r="I378" s="54">
        <v>7133.69</v>
      </c>
      <c r="J378" s="54">
        <v>7133.69</v>
      </c>
      <c r="K378" s="54">
        <v>7133.69</v>
      </c>
      <c r="L378" s="54">
        <f t="shared" si="152"/>
        <v>7133.69</v>
      </c>
      <c r="M378" s="54">
        <f t="shared" si="152"/>
        <v>7133.69</v>
      </c>
      <c r="N378" s="54">
        <f t="shared" si="152"/>
        <v>7133.69</v>
      </c>
      <c r="O378" s="54">
        <f t="shared" si="152"/>
        <v>7133.69</v>
      </c>
      <c r="P378" s="54">
        <f t="shared" si="145"/>
        <v>78470.590000000011</v>
      </c>
    </row>
    <row r="379" spans="1:16" ht="12.75" customHeight="1">
      <c r="A379" s="32" t="s">
        <v>917</v>
      </c>
      <c r="B379" s="31" t="s">
        <v>249</v>
      </c>
      <c r="C379" s="32" t="s">
        <v>918</v>
      </c>
      <c r="D379" s="54">
        <v>9511.58</v>
      </c>
      <c r="E379" s="54">
        <v>9511.58</v>
      </c>
      <c r="F379" s="54">
        <v>0</v>
      </c>
      <c r="G379" s="54">
        <v>9511.58</v>
      </c>
      <c r="H379" s="54">
        <v>9511.58</v>
      </c>
      <c r="I379" s="54">
        <v>9511.58</v>
      </c>
      <c r="J379" s="54">
        <v>9511.58</v>
      </c>
      <c r="K379" s="54">
        <v>9511.58</v>
      </c>
      <c r="L379" s="54">
        <f t="shared" si="152"/>
        <v>9511.58</v>
      </c>
      <c r="M379" s="54">
        <f t="shared" si="152"/>
        <v>9511.58</v>
      </c>
      <c r="N379" s="54">
        <f t="shared" si="152"/>
        <v>9511.58</v>
      </c>
      <c r="O379" s="54">
        <f t="shared" si="152"/>
        <v>9511.58</v>
      </c>
      <c r="P379" s="54">
        <f t="shared" si="145"/>
        <v>104627.38</v>
      </c>
    </row>
    <row r="380" spans="1:16">
      <c r="A380" s="50" t="s">
        <v>919</v>
      </c>
      <c r="B380" s="31"/>
      <c r="C380" s="50" t="s">
        <v>920</v>
      </c>
      <c r="D380" s="56">
        <f>SUM(D381:D384)</f>
        <v>434415.64</v>
      </c>
      <c r="E380" s="56">
        <f t="shared" ref="E380:P380" si="153">SUM(E381:E384)</f>
        <v>9803.66</v>
      </c>
      <c r="F380" s="56">
        <f t="shared" si="153"/>
        <v>10903.27</v>
      </c>
      <c r="G380" s="56">
        <f t="shared" si="153"/>
        <v>1070801.76</v>
      </c>
      <c r="H380" s="56">
        <f t="shared" si="153"/>
        <v>12703.91</v>
      </c>
      <c r="I380" s="56">
        <f t="shared" si="153"/>
        <v>10445.540000000001</v>
      </c>
      <c r="J380" s="56">
        <f t="shared" si="153"/>
        <v>110297.68</v>
      </c>
      <c r="K380" s="56">
        <f t="shared" si="153"/>
        <v>10568.79</v>
      </c>
      <c r="L380" s="56">
        <f t="shared" si="153"/>
        <v>10500</v>
      </c>
      <c r="M380" s="56">
        <f t="shared" si="153"/>
        <v>10500</v>
      </c>
      <c r="N380" s="56">
        <f t="shared" si="153"/>
        <v>10500</v>
      </c>
      <c r="O380" s="56">
        <f t="shared" si="153"/>
        <v>10500</v>
      </c>
      <c r="P380" s="56">
        <f t="shared" si="153"/>
        <v>1711940.25</v>
      </c>
    </row>
    <row r="381" spans="1:16">
      <c r="A381" s="32" t="s">
        <v>921</v>
      </c>
      <c r="B381" s="31" t="s">
        <v>29</v>
      </c>
      <c r="C381" s="32" t="s">
        <v>922</v>
      </c>
      <c r="D381" s="56">
        <v>425170.87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  <c r="L381" s="56"/>
      <c r="M381" s="56"/>
      <c r="N381" s="56"/>
      <c r="O381" s="56"/>
      <c r="P381" s="54">
        <f t="shared" si="145"/>
        <v>425170.87</v>
      </c>
    </row>
    <row r="382" spans="1:16">
      <c r="A382" s="32" t="s">
        <v>923</v>
      </c>
      <c r="B382" s="31" t="s">
        <v>29</v>
      </c>
      <c r="C382" s="32" t="s">
        <v>924</v>
      </c>
      <c r="D382" s="54">
        <v>9244.77</v>
      </c>
      <c r="E382" s="54">
        <v>9803.66</v>
      </c>
      <c r="F382" s="54">
        <v>10903.27</v>
      </c>
      <c r="G382" s="54">
        <v>12228.73</v>
      </c>
      <c r="H382" s="54">
        <v>12703.91</v>
      </c>
      <c r="I382" s="54">
        <v>10445.540000000001</v>
      </c>
      <c r="J382" s="54">
        <v>9827.1200000000008</v>
      </c>
      <c r="K382" s="54">
        <v>11039.35</v>
      </c>
      <c r="L382" s="54">
        <v>10500</v>
      </c>
      <c r="M382" s="54">
        <f>L382</f>
        <v>10500</v>
      </c>
      <c r="N382" s="54">
        <f>M382</f>
        <v>10500</v>
      </c>
      <c r="O382" s="54">
        <f>N382</f>
        <v>10500</v>
      </c>
      <c r="P382" s="54">
        <f t="shared" si="145"/>
        <v>128196.35</v>
      </c>
    </row>
    <row r="383" spans="1:16">
      <c r="A383" s="32" t="s">
        <v>925</v>
      </c>
      <c r="B383" s="31" t="s">
        <v>686</v>
      </c>
      <c r="C383" s="32" t="s">
        <v>926</v>
      </c>
      <c r="D383" s="54"/>
      <c r="E383" s="54"/>
      <c r="F383" s="54"/>
      <c r="G383" s="54"/>
      <c r="H383" s="54"/>
      <c r="I383" s="54"/>
      <c r="J383" s="54">
        <v>100470.56</v>
      </c>
      <c r="K383" s="54">
        <v>-470.56</v>
      </c>
      <c r="L383" s="54"/>
      <c r="M383" s="54"/>
      <c r="N383" s="54"/>
      <c r="O383" s="54"/>
      <c r="P383" s="54">
        <f t="shared" si="145"/>
        <v>100000</v>
      </c>
    </row>
    <row r="384" spans="1:16">
      <c r="A384" s="32" t="s">
        <v>927</v>
      </c>
      <c r="B384" s="31" t="s">
        <v>29</v>
      </c>
      <c r="C384" s="32" t="s">
        <v>928</v>
      </c>
      <c r="D384" s="54">
        <v>0</v>
      </c>
      <c r="E384" s="54">
        <v>0</v>
      </c>
      <c r="F384" s="54">
        <v>0</v>
      </c>
      <c r="G384" s="54">
        <v>1058573.03</v>
      </c>
      <c r="H384" s="54">
        <v>0</v>
      </c>
      <c r="I384" s="54">
        <v>0</v>
      </c>
      <c r="J384" s="54"/>
      <c r="K384" s="54">
        <v>0</v>
      </c>
      <c r="L384" s="54"/>
      <c r="M384" s="54"/>
      <c r="N384" s="54"/>
      <c r="O384" s="54"/>
      <c r="P384" s="54">
        <f t="shared" si="145"/>
        <v>1058573.03</v>
      </c>
    </row>
    <row r="385" spans="1:16">
      <c r="A385" s="47" t="s">
        <v>929</v>
      </c>
      <c r="B385" s="31"/>
      <c r="C385" s="47" t="s">
        <v>930</v>
      </c>
      <c r="D385" s="49">
        <f t="shared" ref="D385:P385" si="154">SUM(D386+D405+D422+D403)</f>
        <v>12640990.549999999</v>
      </c>
      <c r="E385" s="49">
        <f t="shared" si="154"/>
        <v>7974902.9200000009</v>
      </c>
      <c r="F385" s="49">
        <f t="shared" si="154"/>
        <v>8055656.9000000004</v>
      </c>
      <c r="G385" s="49">
        <f t="shared" si="154"/>
        <v>10388578.710000001</v>
      </c>
      <c r="H385" s="49">
        <f t="shared" si="154"/>
        <v>8795382.9900000002</v>
      </c>
      <c r="I385" s="49">
        <f t="shared" si="154"/>
        <v>9226528.8199999984</v>
      </c>
      <c r="J385" s="49">
        <f t="shared" si="154"/>
        <v>13644122.559999999</v>
      </c>
      <c r="K385" s="49">
        <f t="shared" si="154"/>
        <v>6513233.3600000003</v>
      </c>
      <c r="L385" s="49">
        <f t="shared" si="154"/>
        <v>8704581.75</v>
      </c>
      <c r="M385" s="49">
        <f t="shared" si="154"/>
        <v>6625121.75</v>
      </c>
      <c r="N385" s="49">
        <f t="shared" si="154"/>
        <v>7641111.75</v>
      </c>
      <c r="O385" s="49">
        <f t="shared" si="154"/>
        <v>12216702.99</v>
      </c>
      <c r="P385" s="49">
        <f t="shared" si="154"/>
        <v>112426915.05</v>
      </c>
    </row>
    <row r="386" spans="1:16">
      <c r="A386" s="50" t="s">
        <v>931</v>
      </c>
      <c r="B386" s="31"/>
      <c r="C386" s="50" t="s">
        <v>932</v>
      </c>
      <c r="D386" s="56">
        <f>SUM(D387+D392+D397+D402)</f>
        <v>12623269.209999999</v>
      </c>
      <c r="E386" s="56">
        <f>SUM(E387+E392+E397+E402)</f>
        <v>7316395.0800000001</v>
      </c>
      <c r="F386" s="56">
        <f>SUM(F387+F392+F397+F402)</f>
        <v>7569061.0100000007</v>
      </c>
      <c r="G386" s="56">
        <f>SUM(G387+G392+G397+G402)</f>
        <v>10355547.780000001</v>
      </c>
      <c r="H386" s="56">
        <f>SUM(H387+H392+H397+H402)</f>
        <v>8789137.7100000009</v>
      </c>
      <c r="I386" s="56">
        <f t="shared" ref="I386:O386" si="155">SUM(I387+I392+I397+I402)</f>
        <v>8302604.0299999993</v>
      </c>
      <c r="J386" s="56">
        <f t="shared" si="155"/>
        <v>10999236.959999999</v>
      </c>
      <c r="K386" s="56">
        <f t="shared" si="155"/>
        <v>6506647.2400000002</v>
      </c>
      <c r="L386" s="56">
        <f t="shared" si="155"/>
        <v>8187190.0099999998</v>
      </c>
      <c r="M386" s="56">
        <f t="shared" si="155"/>
        <v>6107730.0099999998</v>
      </c>
      <c r="N386" s="56">
        <f t="shared" si="155"/>
        <v>7123720.0099999998</v>
      </c>
      <c r="O386" s="56">
        <f t="shared" si="155"/>
        <v>11699311.25</v>
      </c>
      <c r="P386" s="56">
        <f>SUM(P387+P392+P397+P402)</f>
        <v>105579850.3</v>
      </c>
    </row>
    <row r="387" spans="1:16">
      <c r="A387" s="50" t="s">
        <v>933</v>
      </c>
      <c r="B387" s="31"/>
      <c r="C387" s="50" t="s">
        <v>934</v>
      </c>
      <c r="D387" s="56">
        <f>SUM(D388:D391)</f>
        <v>5237593.28</v>
      </c>
      <c r="E387" s="56">
        <f>SUM(E388:E391)</f>
        <v>5695009.46</v>
      </c>
      <c r="F387" s="56">
        <f>SUM(F388:F391)</f>
        <v>5724741.1500000004</v>
      </c>
      <c r="G387" s="56">
        <f>SUM(G388:G391)</f>
        <v>7202003.9400000004</v>
      </c>
      <c r="H387" s="56">
        <f>SUM(H388:H391)</f>
        <v>5121647.8500000006</v>
      </c>
      <c r="I387" s="56">
        <f t="shared" ref="I387:O387" si="156">SUM(I388:I391)</f>
        <v>4977030.9499999993</v>
      </c>
      <c r="J387" s="56">
        <f t="shared" si="156"/>
        <v>7390953.9000000004</v>
      </c>
      <c r="K387" s="56">
        <f t="shared" si="156"/>
        <v>5194180.79</v>
      </c>
      <c r="L387" s="56">
        <f t="shared" si="156"/>
        <v>7486601.25</v>
      </c>
      <c r="M387" s="56">
        <f t="shared" si="156"/>
        <v>5581923.75</v>
      </c>
      <c r="N387" s="56">
        <f t="shared" si="156"/>
        <v>6671813.75</v>
      </c>
      <c r="O387" s="56">
        <f t="shared" si="156"/>
        <v>8092298.75</v>
      </c>
      <c r="P387" s="56">
        <f>SUM(P388:P391)</f>
        <v>74375798.820000008</v>
      </c>
    </row>
    <row r="388" spans="1:16">
      <c r="A388" s="32" t="s">
        <v>935</v>
      </c>
      <c r="B388" s="31" t="s">
        <v>29</v>
      </c>
      <c r="C388" s="32" t="s">
        <v>936</v>
      </c>
      <c r="D388" s="54">
        <v>3142555.97</v>
      </c>
      <c r="E388" s="54">
        <v>3417005.67</v>
      </c>
      <c r="F388" s="54">
        <v>3434844.7</v>
      </c>
      <c r="G388" s="54">
        <v>4321202.3600000003</v>
      </c>
      <c r="H388" s="54">
        <v>3072988.71</v>
      </c>
      <c r="I388" s="54">
        <v>2986218.57</v>
      </c>
      <c r="J388" s="54">
        <v>4434572.33</v>
      </c>
      <c r="K388" s="54">
        <v>3116508.48</v>
      </c>
      <c r="L388" s="54">
        <v>4491960.75</v>
      </c>
      <c r="M388" s="54">
        <v>3349154.25</v>
      </c>
      <c r="N388" s="54">
        <v>4003088.25</v>
      </c>
      <c r="O388" s="54">
        <v>4855379.25</v>
      </c>
      <c r="P388" s="54">
        <f t="shared" ref="P388:P402" si="157">SUM(D388:O388)</f>
        <v>44625479.290000007</v>
      </c>
    </row>
    <row r="389" spans="1:16">
      <c r="A389" s="32" t="s">
        <v>937</v>
      </c>
      <c r="B389" s="31" t="s">
        <v>32</v>
      </c>
      <c r="C389" s="32" t="s">
        <v>938</v>
      </c>
      <c r="D389" s="54">
        <v>261879.66</v>
      </c>
      <c r="E389" s="54">
        <v>284750.48</v>
      </c>
      <c r="F389" s="54">
        <v>286237.05</v>
      </c>
      <c r="G389" s="54">
        <v>360100.2</v>
      </c>
      <c r="H389" s="54">
        <v>256082.39</v>
      </c>
      <c r="I389" s="54">
        <v>248851.55</v>
      </c>
      <c r="J389" s="54">
        <v>369547.7</v>
      </c>
      <c r="K389" s="54">
        <v>259709.04</v>
      </c>
      <c r="L389" s="54">
        <v>374330.06</v>
      </c>
      <c r="M389" s="54">
        <v>279096.19</v>
      </c>
      <c r="N389" s="54">
        <v>333590.69</v>
      </c>
      <c r="O389" s="54">
        <v>404614.94</v>
      </c>
      <c r="P389" s="54">
        <f t="shared" si="157"/>
        <v>3718789.9499999997</v>
      </c>
    </row>
    <row r="390" spans="1:16">
      <c r="A390" s="32" t="s">
        <v>939</v>
      </c>
      <c r="B390" s="31" t="s">
        <v>35</v>
      </c>
      <c r="C390" s="32" t="s">
        <v>940</v>
      </c>
      <c r="D390" s="54">
        <v>785638.99</v>
      </c>
      <c r="E390" s="54">
        <v>854251.42</v>
      </c>
      <c r="F390" s="54">
        <v>858711.17</v>
      </c>
      <c r="G390" s="54">
        <v>1080300.5900000001</v>
      </c>
      <c r="H390" s="54">
        <v>768247.18</v>
      </c>
      <c r="I390" s="54">
        <v>746554.64</v>
      </c>
      <c r="J390" s="54">
        <v>1108643.0900000001</v>
      </c>
      <c r="K390" s="54">
        <v>779127.12</v>
      </c>
      <c r="L390" s="54">
        <v>1122990.19</v>
      </c>
      <c r="M390" s="54">
        <v>837288.56</v>
      </c>
      <c r="N390" s="54">
        <v>1000772.06</v>
      </c>
      <c r="O390" s="54">
        <v>1213844.81</v>
      </c>
      <c r="P390" s="54">
        <f t="shared" si="157"/>
        <v>11156369.82</v>
      </c>
    </row>
    <row r="391" spans="1:16">
      <c r="A391" s="32" t="s">
        <v>941</v>
      </c>
      <c r="B391" s="31" t="s">
        <v>249</v>
      </c>
      <c r="C391" s="32" t="s">
        <v>942</v>
      </c>
      <c r="D391" s="54">
        <v>1047518.66</v>
      </c>
      <c r="E391" s="54">
        <v>1139001.8899999999</v>
      </c>
      <c r="F391" s="54">
        <v>1144948.23</v>
      </c>
      <c r="G391" s="54">
        <v>1440400.79</v>
      </c>
      <c r="H391" s="54">
        <v>1024329.57</v>
      </c>
      <c r="I391" s="54">
        <v>995406.19</v>
      </c>
      <c r="J391" s="54">
        <v>1478190.78</v>
      </c>
      <c r="K391" s="54">
        <v>1038836.15</v>
      </c>
      <c r="L391" s="54">
        <v>1497320.25</v>
      </c>
      <c r="M391" s="54">
        <v>1116384.75</v>
      </c>
      <c r="N391" s="54">
        <v>1334362.75</v>
      </c>
      <c r="O391" s="54">
        <v>1618459.75</v>
      </c>
      <c r="P391" s="54">
        <f t="shared" si="157"/>
        <v>14875159.76</v>
      </c>
    </row>
    <row r="392" spans="1:16">
      <c r="A392" s="50" t="s">
        <v>943</v>
      </c>
      <c r="B392" s="31"/>
      <c r="C392" s="50" t="s">
        <v>944</v>
      </c>
      <c r="D392" s="56">
        <f t="shared" ref="D392:O392" si="158">SUM(D393:D396)</f>
        <v>7229833.8499999996</v>
      </c>
      <c r="E392" s="56">
        <f t="shared" si="158"/>
        <v>1525556.8200000003</v>
      </c>
      <c r="F392" s="56">
        <f t="shared" si="158"/>
        <v>1750586.08</v>
      </c>
      <c r="G392" s="56">
        <f t="shared" si="158"/>
        <v>3041886.7700000005</v>
      </c>
      <c r="H392" s="56">
        <f>SUM(H393:H396)</f>
        <v>3561838.41</v>
      </c>
      <c r="I392" s="56">
        <f t="shared" si="158"/>
        <v>3212619.1399999997</v>
      </c>
      <c r="J392" s="56">
        <f t="shared" si="158"/>
        <v>3495972.71</v>
      </c>
      <c r="K392" s="56">
        <f t="shared" si="158"/>
        <v>1204459.67</v>
      </c>
      <c r="L392" s="56">
        <f t="shared" si="158"/>
        <v>574517.51</v>
      </c>
      <c r="M392" s="56">
        <f t="shared" si="158"/>
        <v>402793.75</v>
      </c>
      <c r="N392" s="56">
        <f t="shared" si="158"/>
        <v>321898.75</v>
      </c>
      <c r="O392" s="56">
        <f t="shared" si="158"/>
        <v>3482673.75</v>
      </c>
      <c r="P392" s="56">
        <f>SUM(P393:P396)</f>
        <v>29804637.209999997</v>
      </c>
    </row>
    <row r="393" spans="1:16">
      <c r="A393" s="32" t="s">
        <v>945</v>
      </c>
      <c r="B393" s="31" t="s">
        <v>29</v>
      </c>
      <c r="C393" s="32" t="s">
        <v>946</v>
      </c>
      <c r="D393" s="54">
        <v>4337900.5599999996</v>
      </c>
      <c r="E393" s="54">
        <v>915346.18</v>
      </c>
      <c r="F393" s="54">
        <v>1050351.6299999999</v>
      </c>
      <c r="G393" s="54">
        <v>1825132.04</v>
      </c>
      <c r="H393" s="54">
        <v>2137103.02</v>
      </c>
      <c r="I393" s="54">
        <v>1927571.45</v>
      </c>
      <c r="J393" s="54">
        <v>2097583.59</v>
      </c>
      <c r="K393" s="54">
        <v>722675.76</v>
      </c>
      <c r="L393" s="54">
        <v>344710.5</v>
      </c>
      <c r="M393" s="54">
        <v>241676.25</v>
      </c>
      <c r="N393" s="54">
        <v>193139.25</v>
      </c>
      <c r="O393" s="54">
        <v>2089604.25</v>
      </c>
      <c r="P393" s="54">
        <f t="shared" si="157"/>
        <v>17882794.479999997</v>
      </c>
    </row>
    <row r="394" spans="1:16">
      <c r="A394" s="32" t="s">
        <v>947</v>
      </c>
      <c r="B394" s="31" t="s">
        <v>32</v>
      </c>
      <c r="C394" s="32" t="s">
        <v>948</v>
      </c>
      <c r="D394" s="54">
        <v>361491.61</v>
      </c>
      <c r="E394" s="54">
        <v>76278.8</v>
      </c>
      <c r="F394" s="54">
        <v>87529.32</v>
      </c>
      <c r="G394" s="54">
        <v>152094.34</v>
      </c>
      <c r="H394" s="54">
        <v>178091.93</v>
      </c>
      <c r="I394" s="54">
        <v>160630.96</v>
      </c>
      <c r="J394" s="54">
        <v>174798.64</v>
      </c>
      <c r="K394" s="54">
        <v>60223</v>
      </c>
      <c r="L394" s="54">
        <v>28725.88</v>
      </c>
      <c r="M394" s="54">
        <v>20139.689999999999</v>
      </c>
      <c r="N394" s="54">
        <v>16094.94</v>
      </c>
      <c r="O394" s="54">
        <v>174133.69</v>
      </c>
      <c r="P394" s="54">
        <f t="shared" si="157"/>
        <v>1490232.7999999998</v>
      </c>
    </row>
    <row r="395" spans="1:16">
      <c r="A395" s="32" t="s">
        <v>949</v>
      </c>
      <c r="B395" s="31" t="s">
        <v>35</v>
      </c>
      <c r="C395" s="32" t="s">
        <v>950</v>
      </c>
      <c r="D395" s="54">
        <v>1084474.97</v>
      </c>
      <c r="E395" s="54">
        <v>228836.49</v>
      </c>
      <c r="F395" s="54">
        <v>262587.90000000002</v>
      </c>
      <c r="G395" s="54">
        <v>456283.02</v>
      </c>
      <c r="H395" s="54">
        <v>534275.77</v>
      </c>
      <c r="I395" s="54">
        <v>481892.87</v>
      </c>
      <c r="J395" s="54">
        <v>524395.91</v>
      </c>
      <c r="K395" s="54">
        <v>180668.96</v>
      </c>
      <c r="L395" s="54">
        <v>86177.63</v>
      </c>
      <c r="M395" s="54">
        <v>60419.06</v>
      </c>
      <c r="N395" s="54">
        <v>48284.81</v>
      </c>
      <c r="O395" s="54">
        <v>522401.06</v>
      </c>
      <c r="P395" s="54">
        <f t="shared" si="157"/>
        <v>4470698.45</v>
      </c>
    </row>
    <row r="396" spans="1:16">
      <c r="A396" s="32" t="s">
        <v>951</v>
      </c>
      <c r="B396" s="31" t="s">
        <v>249</v>
      </c>
      <c r="C396" s="32" t="s">
        <v>952</v>
      </c>
      <c r="D396" s="54">
        <v>1445966.71</v>
      </c>
      <c r="E396" s="54">
        <v>305095.34999999998</v>
      </c>
      <c r="F396" s="54">
        <v>350117.23</v>
      </c>
      <c r="G396" s="54">
        <v>608377.37</v>
      </c>
      <c r="H396" s="54">
        <v>712367.69</v>
      </c>
      <c r="I396" s="54">
        <v>642523.86</v>
      </c>
      <c r="J396" s="54">
        <v>699194.57</v>
      </c>
      <c r="K396" s="54">
        <v>240891.95</v>
      </c>
      <c r="L396" s="54">
        <v>114903.5</v>
      </c>
      <c r="M396" s="54">
        <v>80558.75</v>
      </c>
      <c r="N396" s="54">
        <v>64379.75</v>
      </c>
      <c r="O396" s="54">
        <v>696534.75</v>
      </c>
      <c r="P396" s="54">
        <f t="shared" si="157"/>
        <v>5960911.4800000004</v>
      </c>
    </row>
    <row r="397" spans="1:16">
      <c r="A397" s="50" t="s">
        <v>953</v>
      </c>
      <c r="B397" s="31"/>
      <c r="C397" s="50" t="s">
        <v>954</v>
      </c>
      <c r="D397" s="56">
        <f t="shared" ref="D397:O397" si="159">SUM(D398:D401)</f>
        <v>127545.51000000001</v>
      </c>
      <c r="E397" s="56">
        <f t="shared" si="159"/>
        <v>95828.800000000003</v>
      </c>
      <c r="F397" s="56">
        <f t="shared" si="159"/>
        <v>93733.78</v>
      </c>
      <c r="G397" s="56">
        <f t="shared" si="159"/>
        <v>111657.06999999999</v>
      </c>
      <c r="H397" s="56">
        <f t="shared" si="159"/>
        <v>105651.45000000001</v>
      </c>
      <c r="I397" s="56">
        <f t="shared" si="159"/>
        <v>112953.94</v>
      </c>
      <c r="J397" s="56">
        <f t="shared" si="159"/>
        <v>112310.35</v>
      </c>
      <c r="K397" s="56">
        <f t="shared" si="159"/>
        <v>108006.78</v>
      </c>
      <c r="L397" s="56">
        <f t="shared" si="159"/>
        <v>126071.25</v>
      </c>
      <c r="M397" s="56">
        <f t="shared" si="159"/>
        <v>123012.51000000001</v>
      </c>
      <c r="N397" s="56">
        <f t="shared" si="159"/>
        <v>130007.51000000001</v>
      </c>
      <c r="O397" s="56">
        <f t="shared" si="159"/>
        <v>124338.75</v>
      </c>
      <c r="P397" s="56">
        <f>SUM(P398:P401)</f>
        <v>1371117.7000000002</v>
      </c>
    </row>
    <row r="398" spans="1:16">
      <c r="A398" s="32" t="s">
        <v>955</v>
      </c>
      <c r="B398" s="31" t="s">
        <v>29</v>
      </c>
      <c r="C398" s="32" t="s">
        <v>956</v>
      </c>
      <c r="D398" s="54">
        <v>76527.33</v>
      </c>
      <c r="E398" s="54">
        <v>57497.3</v>
      </c>
      <c r="F398" s="54">
        <v>56240.26</v>
      </c>
      <c r="G398" s="54">
        <v>66994.22</v>
      </c>
      <c r="H398" s="54">
        <v>63390.87</v>
      </c>
      <c r="I398" s="54">
        <v>67772.38</v>
      </c>
      <c r="J398" s="54">
        <v>67386.210000000006</v>
      </c>
      <c r="K398" s="54">
        <v>64804.07</v>
      </c>
      <c r="L398" s="54">
        <v>75642.75</v>
      </c>
      <c r="M398" s="54">
        <v>73807.5</v>
      </c>
      <c r="N398" s="54">
        <v>78004.5</v>
      </c>
      <c r="O398" s="54">
        <v>74603.25</v>
      </c>
      <c r="P398" s="54">
        <f>SUM(D398:O398)</f>
        <v>822670.64000000013</v>
      </c>
    </row>
    <row r="399" spans="1:16">
      <c r="A399" s="32" t="s">
        <v>957</v>
      </c>
      <c r="B399" s="31" t="s">
        <v>32</v>
      </c>
      <c r="C399" s="32" t="s">
        <v>958</v>
      </c>
      <c r="D399" s="54">
        <v>6377.27</v>
      </c>
      <c r="E399" s="54">
        <v>4791.43</v>
      </c>
      <c r="F399" s="54">
        <v>4686.6899999999996</v>
      </c>
      <c r="G399" s="54">
        <v>5582.86</v>
      </c>
      <c r="H399" s="54">
        <v>5282.57</v>
      </c>
      <c r="I399" s="54">
        <v>5647.69</v>
      </c>
      <c r="J399" s="54">
        <v>5615.52</v>
      </c>
      <c r="K399" s="54">
        <v>5400.34</v>
      </c>
      <c r="L399" s="54">
        <v>6303.56</v>
      </c>
      <c r="M399" s="54">
        <v>6150.63</v>
      </c>
      <c r="N399" s="54">
        <v>6500.38</v>
      </c>
      <c r="O399" s="54">
        <v>6216.94</v>
      </c>
      <c r="P399" s="54">
        <f>SUM(D399:O399)</f>
        <v>68555.87999999999</v>
      </c>
    </row>
    <row r="400" spans="1:16">
      <c r="A400" s="32" t="s">
        <v>959</v>
      </c>
      <c r="B400" s="31" t="s">
        <v>35</v>
      </c>
      <c r="C400" s="32" t="s">
        <v>960</v>
      </c>
      <c r="D400" s="54">
        <v>19131.82</v>
      </c>
      <c r="E400" s="54">
        <v>14374.31</v>
      </c>
      <c r="F400" s="54">
        <v>14060.07</v>
      </c>
      <c r="G400" s="54">
        <v>16748.57</v>
      </c>
      <c r="H400" s="54">
        <v>15847.72</v>
      </c>
      <c r="I400" s="54">
        <v>16943.080000000002</v>
      </c>
      <c r="J400" s="54">
        <v>16846.55</v>
      </c>
      <c r="K400" s="54">
        <v>16201.01</v>
      </c>
      <c r="L400" s="54">
        <v>18910.689999999999</v>
      </c>
      <c r="M400" s="54">
        <v>18451.88</v>
      </c>
      <c r="N400" s="54">
        <v>19501.13</v>
      </c>
      <c r="O400" s="54">
        <v>18650.810000000001</v>
      </c>
      <c r="P400" s="54">
        <f>SUM(D400:O400)</f>
        <v>205667.63999999998</v>
      </c>
    </row>
    <row r="401" spans="1:16">
      <c r="A401" s="32" t="s">
        <v>961</v>
      </c>
      <c r="B401" s="31" t="s">
        <v>249</v>
      </c>
      <c r="C401" s="32" t="s">
        <v>962</v>
      </c>
      <c r="D401" s="54">
        <v>25509.09</v>
      </c>
      <c r="E401" s="54">
        <v>19165.759999999998</v>
      </c>
      <c r="F401" s="54">
        <v>18746.759999999998</v>
      </c>
      <c r="G401" s="54">
        <v>22331.42</v>
      </c>
      <c r="H401" s="54">
        <v>21130.29</v>
      </c>
      <c r="I401" s="54">
        <v>22590.79</v>
      </c>
      <c r="J401" s="54">
        <v>22462.07</v>
      </c>
      <c r="K401" s="54">
        <v>21601.360000000001</v>
      </c>
      <c r="L401" s="54">
        <v>25214.25</v>
      </c>
      <c r="M401" s="54">
        <v>24602.5</v>
      </c>
      <c r="N401" s="54">
        <v>26001.5</v>
      </c>
      <c r="O401" s="54">
        <v>24867.75</v>
      </c>
      <c r="P401" s="54">
        <f>SUM(D401:O401)</f>
        <v>274223.54000000004</v>
      </c>
    </row>
    <row r="402" spans="1:16">
      <c r="A402" s="50" t="s">
        <v>963</v>
      </c>
      <c r="B402" s="31" t="s">
        <v>397</v>
      </c>
      <c r="C402" s="50" t="s">
        <v>964</v>
      </c>
      <c r="D402" s="56">
        <v>28296.57</v>
      </c>
      <c r="E402" s="56">
        <v>0</v>
      </c>
      <c r="F402" s="56">
        <v>0</v>
      </c>
      <c r="G402" s="56">
        <v>0</v>
      </c>
      <c r="H402" s="56">
        <v>0</v>
      </c>
      <c r="I402" s="56">
        <v>0</v>
      </c>
      <c r="J402" s="56">
        <v>0</v>
      </c>
      <c r="K402" s="56">
        <v>0</v>
      </c>
      <c r="L402" s="56"/>
      <c r="M402" s="56"/>
      <c r="N402" s="56"/>
      <c r="O402" s="56"/>
      <c r="P402" s="54">
        <f t="shared" si="157"/>
        <v>28296.57</v>
      </c>
    </row>
    <row r="403" spans="1:16">
      <c r="A403" s="50" t="s">
        <v>965</v>
      </c>
      <c r="B403" s="31"/>
      <c r="C403" s="50" t="s">
        <v>966</v>
      </c>
      <c r="D403" s="56">
        <f>D404</f>
        <v>0</v>
      </c>
      <c r="E403" s="56">
        <f t="shared" ref="E403:P403" si="160">E404</f>
        <v>0</v>
      </c>
      <c r="F403" s="56">
        <f t="shared" si="160"/>
        <v>0</v>
      </c>
      <c r="G403" s="56">
        <f t="shared" si="160"/>
        <v>0</v>
      </c>
      <c r="H403" s="56">
        <f t="shared" si="160"/>
        <v>0</v>
      </c>
      <c r="I403" s="56">
        <f t="shared" si="160"/>
        <v>0</v>
      </c>
      <c r="J403" s="56">
        <f t="shared" si="160"/>
        <v>0</v>
      </c>
      <c r="K403" s="56">
        <f t="shared" si="160"/>
        <v>0</v>
      </c>
      <c r="L403" s="56">
        <f t="shared" si="160"/>
        <v>0</v>
      </c>
      <c r="M403" s="56">
        <f t="shared" si="160"/>
        <v>0</v>
      </c>
      <c r="N403" s="56">
        <f t="shared" si="160"/>
        <v>0</v>
      </c>
      <c r="O403" s="56">
        <f t="shared" si="160"/>
        <v>0</v>
      </c>
      <c r="P403" s="56">
        <f t="shared" si="160"/>
        <v>0</v>
      </c>
    </row>
    <row r="404" spans="1:16">
      <c r="A404" s="32" t="s">
        <v>967</v>
      </c>
      <c r="B404" s="31" t="s">
        <v>29</v>
      </c>
      <c r="C404" s="32" t="s">
        <v>968</v>
      </c>
      <c r="D404" s="54">
        <v>0</v>
      </c>
      <c r="E404" s="54">
        <v>0</v>
      </c>
      <c r="F404" s="54">
        <v>0</v>
      </c>
      <c r="G404" s="54">
        <v>0</v>
      </c>
      <c r="H404" s="54">
        <v>0</v>
      </c>
      <c r="I404" s="54">
        <v>0</v>
      </c>
      <c r="J404" s="54">
        <v>0</v>
      </c>
      <c r="K404" s="54"/>
      <c r="L404" s="54"/>
      <c r="M404" s="54"/>
      <c r="N404" s="54"/>
      <c r="O404" s="54"/>
      <c r="P404" s="54">
        <f>SUM(D404:O404)</f>
        <v>0</v>
      </c>
    </row>
    <row r="405" spans="1:16" ht="22.5">
      <c r="A405" s="50" t="s">
        <v>969</v>
      </c>
      <c r="B405" s="31"/>
      <c r="C405" s="55" t="s">
        <v>970</v>
      </c>
      <c r="D405" s="56">
        <f t="shared" ref="D405:P405" si="161">SUM(D406:D421)</f>
        <v>3796.64</v>
      </c>
      <c r="E405" s="56">
        <f t="shared" si="161"/>
        <v>655398.31000000006</v>
      </c>
      <c r="F405" s="56">
        <f t="shared" si="161"/>
        <v>483302.93000000005</v>
      </c>
      <c r="G405" s="56">
        <f t="shared" si="161"/>
        <v>0</v>
      </c>
      <c r="H405" s="56">
        <f t="shared" si="161"/>
        <v>0</v>
      </c>
      <c r="I405" s="56">
        <f t="shared" si="161"/>
        <v>911455.52</v>
      </c>
      <c r="J405" s="56">
        <f t="shared" si="161"/>
        <v>2632476.5600000005</v>
      </c>
      <c r="K405" s="56">
        <f t="shared" si="161"/>
        <v>0</v>
      </c>
      <c r="L405" s="56">
        <f t="shared" si="161"/>
        <v>510761.74</v>
      </c>
      <c r="M405" s="56">
        <f t="shared" si="161"/>
        <v>510761.74</v>
      </c>
      <c r="N405" s="56">
        <f t="shared" si="161"/>
        <v>510761.74</v>
      </c>
      <c r="O405" s="56">
        <f t="shared" si="161"/>
        <v>510761.74</v>
      </c>
      <c r="P405" s="56">
        <f t="shared" si="161"/>
        <v>6729476.9199999999</v>
      </c>
    </row>
    <row r="406" spans="1:16">
      <c r="A406" s="32" t="s">
        <v>971</v>
      </c>
      <c r="B406" s="31" t="s">
        <v>328</v>
      </c>
      <c r="C406" s="32" t="s">
        <v>972</v>
      </c>
      <c r="D406" s="56">
        <v>0</v>
      </c>
      <c r="E406" s="56">
        <v>0</v>
      </c>
      <c r="F406" s="56">
        <v>0</v>
      </c>
      <c r="G406" s="56"/>
      <c r="H406" s="56">
        <v>0</v>
      </c>
      <c r="I406" s="56">
        <v>0</v>
      </c>
      <c r="J406" s="56">
        <v>975000</v>
      </c>
      <c r="K406" s="56"/>
      <c r="L406" s="56">
        <f>K406</f>
        <v>0</v>
      </c>
      <c r="M406" s="56">
        <f>L406</f>
        <v>0</v>
      </c>
      <c r="N406" s="56">
        <f>M406</f>
        <v>0</v>
      </c>
      <c r="O406" s="56">
        <f>N406</f>
        <v>0</v>
      </c>
      <c r="P406" s="54">
        <f>SUM(D406:O406)</f>
        <v>975000</v>
      </c>
    </row>
    <row r="407" spans="1:16">
      <c r="A407" s="32" t="s">
        <v>973</v>
      </c>
      <c r="B407" s="31" t="s">
        <v>352</v>
      </c>
      <c r="C407" s="32" t="s">
        <v>974</v>
      </c>
      <c r="D407" s="54">
        <v>0</v>
      </c>
      <c r="E407" s="54">
        <v>120696.27</v>
      </c>
      <c r="F407" s="54">
        <v>120696.27</v>
      </c>
      <c r="G407" s="54"/>
      <c r="H407" s="54">
        <v>0</v>
      </c>
      <c r="I407" s="54">
        <v>120696.27</v>
      </c>
      <c r="J407" s="54">
        <v>210696.27</v>
      </c>
      <c r="K407" s="54"/>
      <c r="L407" s="56">
        <v>120696.27</v>
      </c>
      <c r="M407" s="56">
        <f t="shared" ref="M407:O421" si="162">L407</f>
        <v>120696.27</v>
      </c>
      <c r="N407" s="56">
        <f t="shared" si="162"/>
        <v>120696.27</v>
      </c>
      <c r="O407" s="56">
        <f t="shared" si="162"/>
        <v>120696.27</v>
      </c>
      <c r="P407" s="54">
        <f t="shared" ref="P407:P425" si="163">SUM(D407:O407)</f>
        <v>1055570.1599999999</v>
      </c>
    </row>
    <row r="408" spans="1:16">
      <c r="A408" s="32" t="s">
        <v>975</v>
      </c>
      <c r="B408" s="31" t="s">
        <v>301</v>
      </c>
      <c r="C408" s="32" t="s">
        <v>976</v>
      </c>
      <c r="D408" s="54"/>
      <c r="E408" s="54">
        <v>85000</v>
      </c>
      <c r="F408" s="54">
        <v>35000</v>
      </c>
      <c r="G408" s="54"/>
      <c r="H408" s="54">
        <v>0</v>
      </c>
      <c r="I408" s="54">
        <v>160000</v>
      </c>
      <c r="J408" s="54">
        <v>35000</v>
      </c>
      <c r="K408" s="54"/>
      <c r="L408" s="56">
        <v>35000</v>
      </c>
      <c r="M408" s="56">
        <f t="shared" si="162"/>
        <v>35000</v>
      </c>
      <c r="N408" s="56">
        <f t="shared" si="162"/>
        <v>35000</v>
      </c>
      <c r="O408" s="56">
        <f t="shared" si="162"/>
        <v>35000</v>
      </c>
      <c r="P408" s="54">
        <f t="shared" si="163"/>
        <v>455000</v>
      </c>
    </row>
    <row r="409" spans="1:16">
      <c r="A409" s="32" t="s">
        <v>977</v>
      </c>
      <c r="B409" s="31" t="s">
        <v>283</v>
      </c>
      <c r="C409" s="32" t="s">
        <v>978</v>
      </c>
      <c r="D409" s="54"/>
      <c r="E409" s="54">
        <v>41690.199999999997</v>
      </c>
      <c r="F409" s="54">
        <v>0</v>
      </c>
      <c r="G409" s="54"/>
      <c r="H409" s="54">
        <v>0</v>
      </c>
      <c r="I409" s="54">
        <v>0</v>
      </c>
      <c r="J409" s="54">
        <v>83380.399999999994</v>
      </c>
      <c r="K409" s="54"/>
      <c r="L409" s="56">
        <v>20845.099999999999</v>
      </c>
      <c r="M409" s="56">
        <f t="shared" si="162"/>
        <v>20845.099999999999</v>
      </c>
      <c r="N409" s="56">
        <f t="shared" si="162"/>
        <v>20845.099999999999</v>
      </c>
      <c r="O409" s="56">
        <f t="shared" si="162"/>
        <v>20845.099999999999</v>
      </c>
      <c r="P409" s="54">
        <f t="shared" si="163"/>
        <v>208451</v>
      </c>
    </row>
    <row r="410" spans="1:16">
      <c r="A410" s="32" t="s">
        <v>979</v>
      </c>
      <c r="B410" s="31" t="s">
        <v>334</v>
      </c>
      <c r="C410" s="32" t="s">
        <v>980</v>
      </c>
      <c r="D410" s="54"/>
      <c r="E410" s="54">
        <v>18500</v>
      </c>
      <c r="F410" s="54">
        <v>18500</v>
      </c>
      <c r="G410" s="54"/>
      <c r="H410" s="54">
        <v>0</v>
      </c>
      <c r="I410" s="54">
        <v>18500</v>
      </c>
      <c r="J410" s="54">
        <v>88500</v>
      </c>
      <c r="K410" s="54"/>
      <c r="L410" s="56">
        <v>18500</v>
      </c>
      <c r="M410" s="56">
        <f t="shared" si="162"/>
        <v>18500</v>
      </c>
      <c r="N410" s="56">
        <f t="shared" si="162"/>
        <v>18500</v>
      </c>
      <c r="O410" s="56">
        <f t="shared" si="162"/>
        <v>18500</v>
      </c>
      <c r="P410" s="54">
        <f t="shared" si="163"/>
        <v>218000</v>
      </c>
    </row>
    <row r="411" spans="1:16">
      <c r="A411" s="32" t="s">
        <v>981</v>
      </c>
      <c r="B411" s="31" t="s">
        <v>268</v>
      </c>
      <c r="C411" s="32" t="s">
        <v>982</v>
      </c>
      <c r="D411" s="54"/>
      <c r="E411" s="54">
        <v>69000</v>
      </c>
      <c r="F411" s="54">
        <v>69000</v>
      </c>
      <c r="G411" s="54"/>
      <c r="H411" s="54">
        <v>0</v>
      </c>
      <c r="I411" s="54">
        <v>138000</v>
      </c>
      <c r="J411" s="54">
        <v>245750</v>
      </c>
      <c r="K411" s="54"/>
      <c r="L411" s="56">
        <v>69000</v>
      </c>
      <c r="M411" s="56">
        <f t="shared" si="162"/>
        <v>69000</v>
      </c>
      <c r="N411" s="56">
        <f t="shared" si="162"/>
        <v>69000</v>
      </c>
      <c r="O411" s="56">
        <f t="shared" si="162"/>
        <v>69000</v>
      </c>
      <c r="P411" s="54">
        <f t="shared" si="163"/>
        <v>797750</v>
      </c>
    </row>
    <row r="412" spans="1:16">
      <c r="A412" s="32" t="s">
        <v>983</v>
      </c>
      <c r="B412" s="31" t="s">
        <v>355</v>
      </c>
      <c r="C412" s="32" t="s">
        <v>984</v>
      </c>
      <c r="D412" s="54"/>
      <c r="E412" s="54">
        <v>11207.04</v>
      </c>
      <c r="F412" s="54">
        <v>0</v>
      </c>
      <c r="G412" s="54"/>
      <c r="H412" s="54">
        <v>0</v>
      </c>
      <c r="I412" s="54">
        <v>52897.24</v>
      </c>
      <c r="J412" s="54">
        <v>86518.36</v>
      </c>
      <c r="K412" s="54"/>
      <c r="L412" s="56">
        <v>11207.04</v>
      </c>
      <c r="M412" s="56">
        <f t="shared" si="162"/>
        <v>11207.04</v>
      </c>
      <c r="N412" s="56">
        <f t="shared" si="162"/>
        <v>11207.04</v>
      </c>
      <c r="O412" s="56">
        <f t="shared" si="162"/>
        <v>11207.04</v>
      </c>
      <c r="P412" s="54">
        <f t="shared" si="163"/>
        <v>195450.80000000005</v>
      </c>
    </row>
    <row r="413" spans="1:16">
      <c r="A413" s="32" t="s">
        <v>985</v>
      </c>
      <c r="B413" s="31" t="s">
        <v>358</v>
      </c>
      <c r="C413" s="32" t="s">
        <v>986</v>
      </c>
      <c r="D413" s="54"/>
      <c r="E413" s="54">
        <v>3670</v>
      </c>
      <c r="F413" s="54">
        <v>7340</v>
      </c>
      <c r="G413" s="54"/>
      <c r="H413" s="54">
        <v>0</v>
      </c>
      <c r="I413" s="54">
        <v>14680</v>
      </c>
      <c r="J413" s="54">
        <v>3670</v>
      </c>
      <c r="K413" s="54"/>
      <c r="L413" s="56">
        <v>3670</v>
      </c>
      <c r="M413" s="56">
        <f t="shared" si="162"/>
        <v>3670</v>
      </c>
      <c r="N413" s="56">
        <f t="shared" si="162"/>
        <v>3670</v>
      </c>
      <c r="O413" s="56">
        <f t="shared" si="162"/>
        <v>3670</v>
      </c>
      <c r="P413" s="54">
        <f t="shared" si="163"/>
        <v>44040</v>
      </c>
    </row>
    <row r="414" spans="1:16">
      <c r="A414" s="32" t="s">
        <v>987</v>
      </c>
      <c r="B414" s="31" t="s">
        <v>361</v>
      </c>
      <c r="C414" s="32" t="s">
        <v>988</v>
      </c>
      <c r="D414" s="54"/>
      <c r="E414" s="54">
        <v>3883.33</v>
      </c>
      <c r="F414" s="54">
        <v>7766.66</v>
      </c>
      <c r="G414" s="54"/>
      <c r="H414" s="54">
        <v>0</v>
      </c>
      <c r="I414" s="54">
        <v>23653.32</v>
      </c>
      <c r="J414" s="54">
        <v>6843.33</v>
      </c>
      <c r="K414" s="54"/>
      <c r="L414" s="56">
        <v>6843.33</v>
      </c>
      <c r="M414" s="56">
        <f t="shared" si="162"/>
        <v>6843.33</v>
      </c>
      <c r="N414" s="56">
        <f t="shared" si="162"/>
        <v>6843.33</v>
      </c>
      <c r="O414" s="56">
        <f t="shared" si="162"/>
        <v>6843.33</v>
      </c>
      <c r="P414" s="54">
        <f t="shared" si="163"/>
        <v>69519.960000000006</v>
      </c>
    </row>
    <row r="415" spans="1:16">
      <c r="A415" s="32" t="s">
        <v>989</v>
      </c>
      <c r="B415" s="31" t="s">
        <v>364</v>
      </c>
      <c r="C415" s="32" t="s">
        <v>990</v>
      </c>
      <c r="D415" s="54"/>
      <c r="E415" s="54">
        <v>0</v>
      </c>
      <c r="F415" s="54">
        <v>0</v>
      </c>
      <c r="G415" s="54"/>
      <c r="H415" s="54">
        <v>0</v>
      </c>
      <c r="I415" s="54">
        <v>0</v>
      </c>
      <c r="J415" s="54">
        <v>259088.83</v>
      </c>
      <c r="K415" s="54"/>
      <c r="L415" s="56">
        <v>0</v>
      </c>
      <c r="M415" s="56">
        <f t="shared" si="162"/>
        <v>0</v>
      </c>
      <c r="N415" s="56">
        <f t="shared" si="162"/>
        <v>0</v>
      </c>
      <c r="O415" s="56">
        <f t="shared" si="162"/>
        <v>0</v>
      </c>
      <c r="P415" s="54">
        <f t="shared" si="163"/>
        <v>259088.83</v>
      </c>
    </row>
    <row r="416" spans="1:16">
      <c r="A416" s="32" t="s">
        <v>991</v>
      </c>
      <c r="B416" s="31" t="s">
        <v>352</v>
      </c>
      <c r="C416" s="32" t="s">
        <v>992</v>
      </c>
      <c r="D416" s="54"/>
      <c r="E416" s="54">
        <v>225000</v>
      </c>
      <c r="F416" s="54">
        <v>225000</v>
      </c>
      <c r="G416" s="54"/>
      <c r="H416" s="54">
        <v>0</v>
      </c>
      <c r="I416" s="54">
        <v>225000</v>
      </c>
      <c r="J416" s="54">
        <v>250000</v>
      </c>
      <c r="K416" s="54"/>
      <c r="L416" s="56">
        <v>225000</v>
      </c>
      <c r="M416" s="56">
        <f t="shared" si="162"/>
        <v>225000</v>
      </c>
      <c r="N416" s="56">
        <f t="shared" si="162"/>
        <v>225000</v>
      </c>
      <c r="O416" s="56">
        <f t="shared" si="162"/>
        <v>225000</v>
      </c>
      <c r="P416" s="54">
        <f t="shared" si="163"/>
        <v>1825000</v>
      </c>
    </row>
    <row r="417" spans="1:16">
      <c r="A417" s="32" t="s">
        <v>993</v>
      </c>
      <c r="B417" s="31" t="s">
        <v>376</v>
      </c>
      <c r="C417" s="32" t="s">
        <v>994</v>
      </c>
      <c r="D417" s="54">
        <v>3796.64</v>
      </c>
      <c r="E417" s="54">
        <v>76751.47</v>
      </c>
      <c r="F417" s="54">
        <v>0</v>
      </c>
      <c r="G417" s="54"/>
      <c r="H417" s="54">
        <v>0</v>
      </c>
      <c r="I417" s="54">
        <v>110248.69</v>
      </c>
      <c r="J417" s="54">
        <v>139178.82</v>
      </c>
      <c r="K417" s="54"/>
      <c r="L417" s="56">
        <v>0</v>
      </c>
      <c r="M417" s="56">
        <f t="shared" si="162"/>
        <v>0</v>
      </c>
      <c r="N417" s="56">
        <f t="shared" si="162"/>
        <v>0</v>
      </c>
      <c r="O417" s="56">
        <f t="shared" si="162"/>
        <v>0</v>
      </c>
      <c r="P417" s="54">
        <f t="shared" si="163"/>
        <v>329975.62</v>
      </c>
    </row>
    <row r="418" spans="1:16">
      <c r="A418" s="32" t="s">
        <v>995</v>
      </c>
      <c r="B418" s="31" t="s">
        <v>379</v>
      </c>
      <c r="C418" s="32" t="s">
        <v>996</v>
      </c>
      <c r="D418" s="54"/>
      <c r="E418" s="54">
        <v>0</v>
      </c>
      <c r="F418" s="54">
        <v>0</v>
      </c>
      <c r="G418" s="54"/>
      <c r="H418" s="54">
        <v>0</v>
      </c>
      <c r="I418" s="54">
        <v>0</v>
      </c>
      <c r="J418" s="54">
        <v>9000</v>
      </c>
      <c r="K418" s="54"/>
      <c r="L418" s="56">
        <v>0</v>
      </c>
      <c r="M418" s="56">
        <f t="shared" si="162"/>
        <v>0</v>
      </c>
      <c r="N418" s="56">
        <f t="shared" si="162"/>
        <v>0</v>
      </c>
      <c r="O418" s="56">
        <f t="shared" si="162"/>
        <v>0</v>
      </c>
      <c r="P418" s="54">
        <f t="shared" si="163"/>
        <v>9000</v>
      </c>
    </row>
    <row r="419" spans="1:16">
      <c r="A419" s="93" t="s">
        <v>997</v>
      </c>
      <c r="B419" s="94" t="s">
        <v>283</v>
      </c>
      <c r="C419" s="93" t="s">
        <v>998</v>
      </c>
      <c r="D419" s="58"/>
      <c r="E419" s="58"/>
      <c r="F419" s="58"/>
      <c r="G419" s="58"/>
      <c r="H419" s="58"/>
      <c r="I419" s="58">
        <v>47780</v>
      </c>
      <c r="J419" s="58">
        <v>0</v>
      </c>
      <c r="K419" s="58"/>
      <c r="L419" s="56">
        <v>0</v>
      </c>
      <c r="M419" s="56">
        <f t="shared" si="162"/>
        <v>0</v>
      </c>
      <c r="N419" s="56">
        <f t="shared" si="162"/>
        <v>0</v>
      </c>
      <c r="O419" s="56">
        <f t="shared" si="162"/>
        <v>0</v>
      </c>
      <c r="P419" s="54">
        <f t="shared" si="163"/>
        <v>47780</v>
      </c>
    </row>
    <row r="420" spans="1:16">
      <c r="A420" s="93" t="s">
        <v>999</v>
      </c>
      <c r="B420" s="94" t="s">
        <v>364</v>
      </c>
      <c r="C420" s="93" t="s">
        <v>1000</v>
      </c>
      <c r="D420" s="58"/>
      <c r="E420" s="58"/>
      <c r="F420" s="58"/>
      <c r="G420" s="58"/>
      <c r="H420" s="58"/>
      <c r="I420" s="58"/>
      <c r="J420" s="58">
        <v>21059.35</v>
      </c>
      <c r="K420" s="58"/>
      <c r="L420" s="56">
        <v>0</v>
      </c>
      <c r="M420" s="56">
        <f t="shared" si="162"/>
        <v>0</v>
      </c>
      <c r="N420" s="56">
        <f t="shared" si="162"/>
        <v>0</v>
      </c>
      <c r="O420" s="56">
        <f t="shared" si="162"/>
        <v>0</v>
      </c>
      <c r="P420" s="54">
        <f t="shared" si="163"/>
        <v>21059.35</v>
      </c>
    </row>
    <row r="421" spans="1:16">
      <c r="A421" s="93" t="s">
        <v>1001</v>
      </c>
      <c r="B421" s="94" t="s">
        <v>390</v>
      </c>
      <c r="C421" s="93" t="s">
        <v>1002</v>
      </c>
      <c r="D421" s="58"/>
      <c r="E421" s="58"/>
      <c r="F421" s="58"/>
      <c r="G421" s="58"/>
      <c r="H421" s="58"/>
      <c r="I421" s="58"/>
      <c r="J421" s="58">
        <v>218791.2</v>
      </c>
      <c r="K421" s="58"/>
      <c r="L421" s="56">
        <v>0</v>
      </c>
      <c r="M421" s="56">
        <f t="shared" si="162"/>
        <v>0</v>
      </c>
      <c r="N421" s="56">
        <f t="shared" si="162"/>
        <v>0</v>
      </c>
      <c r="O421" s="56">
        <f t="shared" si="162"/>
        <v>0</v>
      </c>
      <c r="P421" s="54">
        <f t="shared" si="163"/>
        <v>218791.2</v>
      </c>
    </row>
    <row r="422" spans="1:16">
      <c r="A422" s="50" t="s">
        <v>1003</v>
      </c>
      <c r="B422" s="31"/>
      <c r="C422" s="50" t="s">
        <v>1004</v>
      </c>
      <c r="D422" s="56">
        <f>SUM(D423:D424)</f>
        <v>13924.7</v>
      </c>
      <c r="E422" s="56">
        <f>SUM(E423:E424)</f>
        <v>3109.53</v>
      </c>
      <c r="F422" s="56">
        <f>SUM(F423:F424)</f>
        <v>3292.96</v>
      </c>
      <c r="G422" s="56">
        <f>SUM(G423:G424)</f>
        <v>33030.93</v>
      </c>
      <c r="H422" s="56">
        <f>SUM(H423:H425)</f>
        <v>6245.28</v>
      </c>
      <c r="I422" s="56">
        <f>SUM(I423:I425)</f>
        <v>12469.27</v>
      </c>
      <c r="J422" s="56">
        <f>SUM(J423:J425)</f>
        <v>12409.04</v>
      </c>
      <c r="K422" s="56">
        <f t="shared" ref="K422:P422" si="164">SUM(K423:K425)</f>
        <v>6586.12</v>
      </c>
      <c r="L422" s="56">
        <f t="shared" si="164"/>
        <v>6630</v>
      </c>
      <c r="M422" s="56">
        <f t="shared" si="164"/>
        <v>6630</v>
      </c>
      <c r="N422" s="56">
        <f t="shared" si="164"/>
        <v>6630</v>
      </c>
      <c r="O422" s="56">
        <f t="shared" si="164"/>
        <v>6630</v>
      </c>
      <c r="P422" s="56">
        <f t="shared" si="164"/>
        <v>117587.83</v>
      </c>
    </row>
    <row r="423" spans="1:16">
      <c r="A423" s="32" t="s">
        <v>1005</v>
      </c>
      <c r="B423" s="31" t="s">
        <v>542</v>
      </c>
      <c r="C423" s="32" t="s">
        <v>1006</v>
      </c>
      <c r="D423" s="54">
        <v>13924.7</v>
      </c>
      <c r="E423" s="54">
        <v>3109.53</v>
      </c>
      <c r="F423" s="54">
        <v>3292.96</v>
      </c>
      <c r="G423" s="54">
        <v>6030.44</v>
      </c>
      <c r="H423" s="54">
        <v>5025.46</v>
      </c>
      <c r="I423" s="54">
        <v>4754.21</v>
      </c>
      <c r="J423" s="54">
        <v>8551.51</v>
      </c>
      <c r="K423" s="54">
        <v>6586.12</v>
      </c>
      <c r="L423" s="54">
        <v>6630</v>
      </c>
      <c r="M423" s="54">
        <f>L423</f>
        <v>6630</v>
      </c>
      <c r="N423" s="54">
        <f>M423</f>
        <v>6630</v>
      </c>
      <c r="O423" s="54">
        <f>N423</f>
        <v>6630</v>
      </c>
      <c r="P423" s="54">
        <f t="shared" si="163"/>
        <v>77794.929999999993</v>
      </c>
    </row>
    <row r="424" spans="1:16">
      <c r="A424" s="32" t="s">
        <v>1007</v>
      </c>
      <c r="B424" s="31" t="s">
        <v>474</v>
      </c>
      <c r="C424" s="32" t="s">
        <v>1008</v>
      </c>
      <c r="D424" s="54"/>
      <c r="E424" s="54"/>
      <c r="F424" s="54"/>
      <c r="G424" s="54">
        <v>27000.49</v>
      </c>
      <c r="H424" s="54">
        <v>0</v>
      </c>
      <c r="I424" s="54">
        <v>0</v>
      </c>
      <c r="J424" s="54">
        <v>0</v>
      </c>
      <c r="K424" s="54">
        <v>0</v>
      </c>
      <c r="L424" s="54"/>
      <c r="M424" s="54"/>
      <c r="N424" s="54"/>
      <c r="O424" s="54"/>
      <c r="P424" s="54">
        <f t="shared" si="163"/>
        <v>27000.49</v>
      </c>
    </row>
    <row r="425" spans="1:16">
      <c r="A425" s="32" t="s">
        <v>1009</v>
      </c>
      <c r="B425" s="31" t="s">
        <v>680</v>
      </c>
      <c r="C425" s="32" t="s">
        <v>1010</v>
      </c>
      <c r="D425" s="54"/>
      <c r="E425" s="54"/>
      <c r="F425" s="54"/>
      <c r="G425" s="54"/>
      <c r="H425" s="54">
        <v>1219.82</v>
      </c>
      <c r="I425" s="54">
        <v>7715.06</v>
      </c>
      <c r="J425" s="54">
        <v>3857.53</v>
      </c>
      <c r="K425" s="54">
        <v>0</v>
      </c>
      <c r="L425" s="54"/>
      <c r="M425" s="54"/>
      <c r="N425" s="54"/>
      <c r="O425" s="54"/>
      <c r="P425" s="54">
        <f t="shared" si="163"/>
        <v>12792.410000000002</v>
      </c>
    </row>
    <row r="426" spans="1:16">
      <c r="A426" s="47" t="s">
        <v>1011</v>
      </c>
      <c r="B426" s="31"/>
      <c r="C426" s="47" t="s">
        <v>1012</v>
      </c>
      <c r="D426" s="49">
        <f t="shared" ref="D426:O426" si="165">SUM(D427:D427)</f>
        <v>7295609.0599999996</v>
      </c>
      <c r="E426" s="49">
        <f t="shared" si="165"/>
        <v>5391536.3899999997</v>
      </c>
      <c r="F426" s="49">
        <f t="shared" si="165"/>
        <v>5345096.42</v>
      </c>
      <c r="G426" s="49">
        <f t="shared" si="165"/>
        <v>5782752.7400000002</v>
      </c>
      <c r="H426" s="49">
        <f t="shared" si="165"/>
        <v>6032311.6600000001</v>
      </c>
      <c r="I426" s="49">
        <f t="shared" si="165"/>
        <v>5248543.1500000004</v>
      </c>
      <c r="J426" s="49">
        <f t="shared" si="165"/>
        <v>5554149.4699999997</v>
      </c>
      <c r="K426" s="49">
        <f t="shared" si="165"/>
        <v>5435694.25</v>
      </c>
      <c r="L426" s="49">
        <f t="shared" si="165"/>
        <v>5155396</v>
      </c>
      <c r="M426" s="49">
        <f t="shared" si="165"/>
        <v>5835806</v>
      </c>
      <c r="N426" s="49">
        <f t="shared" si="165"/>
        <v>5721589</v>
      </c>
      <c r="O426" s="49">
        <f t="shared" si="165"/>
        <v>6618577</v>
      </c>
      <c r="P426" s="49">
        <f>SUM(P427:P427)</f>
        <v>69417061.140000001</v>
      </c>
    </row>
    <row r="427" spans="1:16">
      <c r="A427" s="32" t="s">
        <v>1013</v>
      </c>
      <c r="B427" s="31" t="s">
        <v>249</v>
      </c>
      <c r="C427" s="32" t="s">
        <v>1014</v>
      </c>
      <c r="D427" s="54">
        <v>7295609.0599999996</v>
      </c>
      <c r="E427" s="54">
        <v>5391536.3899999997</v>
      </c>
      <c r="F427" s="54">
        <v>5345096.42</v>
      </c>
      <c r="G427" s="54">
        <v>5782752.7400000002</v>
      </c>
      <c r="H427" s="54">
        <v>6032311.6600000001</v>
      </c>
      <c r="I427" s="54">
        <v>5248543.1500000004</v>
      </c>
      <c r="J427" s="54">
        <v>5554149.4699999997</v>
      </c>
      <c r="K427" s="54">
        <v>5435694.25</v>
      </c>
      <c r="L427" s="54">
        <v>5155396</v>
      </c>
      <c r="M427" s="54">
        <v>5835806</v>
      </c>
      <c r="N427" s="54">
        <v>5721589</v>
      </c>
      <c r="O427" s="54">
        <v>6618577</v>
      </c>
      <c r="P427" s="54">
        <f>SUM(D427:O427)</f>
        <v>69417061.140000001</v>
      </c>
    </row>
    <row r="428" spans="1:16">
      <c r="A428" s="45" t="s">
        <v>1015</v>
      </c>
      <c r="B428" s="31"/>
      <c r="C428" s="45" t="s">
        <v>1016</v>
      </c>
      <c r="D428" s="44">
        <f t="shared" ref="D428:P428" si="166">D429+D445</f>
        <v>0</v>
      </c>
      <c r="E428" s="44">
        <f t="shared" si="166"/>
        <v>0</v>
      </c>
      <c r="F428" s="44">
        <f t="shared" si="166"/>
        <v>63400.490000000005</v>
      </c>
      <c r="G428" s="44">
        <f t="shared" si="166"/>
        <v>9399.5099999999984</v>
      </c>
      <c r="H428" s="44">
        <f t="shared" si="166"/>
        <v>36400</v>
      </c>
      <c r="I428" s="44">
        <f t="shared" si="166"/>
        <v>36400</v>
      </c>
      <c r="J428" s="44">
        <f t="shared" si="166"/>
        <v>78436</v>
      </c>
      <c r="K428" s="44">
        <f t="shared" si="166"/>
        <v>36400</v>
      </c>
      <c r="L428" s="44">
        <f t="shared" si="166"/>
        <v>36400</v>
      </c>
      <c r="M428" s="44">
        <f t="shared" si="166"/>
        <v>36400</v>
      </c>
      <c r="N428" s="44">
        <f t="shared" si="166"/>
        <v>36400</v>
      </c>
      <c r="O428" s="44">
        <f t="shared" si="166"/>
        <v>36400</v>
      </c>
      <c r="P428" s="44">
        <f t="shared" si="166"/>
        <v>406036</v>
      </c>
    </row>
    <row r="429" spans="1:16">
      <c r="A429" s="47" t="s">
        <v>1017</v>
      </c>
      <c r="B429" s="31"/>
      <c r="C429" s="47" t="s">
        <v>1018</v>
      </c>
      <c r="D429" s="49">
        <f>SUM(D430+D434+D439+D437)</f>
        <v>0</v>
      </c>
      <c r="E429" s="49">
        <f t="shared" ref="E429:O429" si="167">SUM(E430+E434+E439+E437)</f>
        <v>0</v>
      </c>
      <c r="F429" s="49">
        <f t="shared" si="167"/>
        <v>36400</v>
      </c>
      <c r="G429" s="49">
        <f t="shared" si="167"/>
        <v>36400</v>
      </c>
      <c r="H429" s="49">
        <f t="shared" si="167"/>
        <v>36400</v>
      </c>
      <c r="I429" s="49">
        <f t="shared" si="167"/>
        <v>36400</v>
      </c>
      <c r="J429" s="49">
        <f t="shared" si="167"/>
        <v>36400</v>
      </c>
      <c r="K429" s="49">
        <f t="shared" si="167"/>
        <v>36400</v>
      </c>
      <c r="L429" s="49">
        <f t="shared" si="167"/>
        <v>36400</v>
      </c>
      <c r="M429" s="49">
        <f t="shared" si="167"/>
        <v>36400</v>
      </c>
      <c r="N429" s="49">
        <f t="shared" si="167"/>
        <v>36400</v>
      </c>
      <c r="O429" s="49">
        <f t="shared" si="167"/>
        <v>36400</v>
      </c>
      <c r="P429" s="49">
        <f>SUM(P430+P434+P439+P437)</f>
        <v>364000</v>
      </c>
    </row>
    <row r="430" spans="1:16">
      <c r="A430" s="50" t="s">
        <v>1019</v>
      </c>
      <c r="B430" s="31"/>
      <c r="C430" s="50" t="s">
        <v>1020</v>
      </c>
      <c r="D430" s="56">
        <f t="shared" ref="D430:P430" si="168">SUM(D431)</f>
        <v>0</v>
      </c>
      <c r="E430" s="56">
        <f t="shared" si="168"/>
        <v>0</v>
      </c>
      <c r="F430" s="56">
        <f t="shared" si="168"/>
        <v>0</v>
      </c>
      <c r="G430" s="56">
        <f t="shared" si="168"/>
        <v>0</v>
      </c>
      <c r="H430" s="56">
        <f t="shared" si="168"/>
        <v>0</v>
      </c>
      <c r="I430" s="56">
        <f t="shared" si="168"/>
        <v>0</v>
      </c>
      <c r="J430" s="56">
        <f t="shared" si="168"/>
        <v>0</v>
      </c>
      <c r="K430" s="56">
        <f t="shared" si="168"/>
        <v>0</v>
      </c>
      <c r="L430" s="56">
        <f t="shared" si="168"/>
        <v>0</v>
      </c>
      <c r="M430" s="56">
        <f t="shared" si="168"/>
        <v>0</v>
      </c>
      <c r="N430" s="56">
        <f t="shared" si="168"/>
        <v>0</v>
      </c>
      <c r="O430" s="56">
        <f t="shared" si="168"/>
        <v>0</v>
      </c>
      <c r="P430" s="56">
        <f t="shared" si="168"/>
        <v>0</v>
      </c>
    </row>
    <row r="431" spans="1:16">
      <c r="A431" s="50" t="s">
        <v>1021</v>
      </c>
      <c r="B431" s="31"/>
      <c r="C431" s="50" t="s">
        <v>1022</v>
      </c>
      <c r="D431" s="56">
        <f>SUM(D432:D433)</f>
        <v>0</v>
      </c>
      <c r="E431" s="56">
        <f t="shared" ref="E431:P431" si="169">SUM(E432:E433)</f>
        <v>0</v>
      </c>
      <c r="F431" s="56">
        <f t="shared" si="169"/>
        <v>0</v>
      </c>
      <c r="G431" s="56">
        <f t="shared" si="169"/>
        <v>0</v>
      </c>
      <c r="H431" s="56">
        <f t="shared" si="169"/>
        <v>0</v>
      </c>
      <c r="I431" s="56">
        <f t="shared" si="169"/>
        <v>0</v>
      </c>
      <c r="J431" s="56">
        <f t="shared" si="169"/>
        <v>0</v>
      </c>
      <c r="K431" s="56">
        <f t="shared" si="169"/>
        <v>0</v>
      </c>
      <c r="L431" s="56">
        <f t="shared" si="169"/>
        <v>0</v>
      </c>
      <c r="M431" s="56">
        <f t="shared" si="169"/>
        <v>0</v>
      </c>
      <c r="N431" s="56">
        <f t="shared" si="169"/>
        <v>0</v>
      </c>
      <c r="O431" s="56">
        <f t="shared" si="169"/>
        <v>0</v>
      </c>
      <c r="P431" s="56">
        <f t="shared" si="169"/>
        <v>0</v>
      </c>
    </row>
    <row r="432" spans="1:16">
      <c r="A432" s="32" t="s">
        <v>1023</v>
      </c>
      <c r="B432" s="31" t="s">
        <v>274</v>
      </c>
      <c r="C432" s="32" t="s">
        <v>1024</v>
      </c>
      <c r="D432" s="58"/>
      <c r="E432" s="58"/>
      <c r="F432" s="58"/>
      <c r="G432" s="58"/>
      <c r="H432" s="58"/>
      <c r="I432" s="54"/>
      <c r="J432" s="58"/>
      <c r="K432" s="58">
        <v>0</v>
      </c>
      <c r="L432" s="58"/>
      <c r="M432" s="58"/>
      <c r="N432" s="58"/>
      <c r="O432" s="58"/>
      <c r="P432" s="54">
        <f>SUM(D432:O432)</f>
        <v>0</v>
      </c>
    </row>
    <row r="433" spans="1:16">
      <c r="A433" s="32" t="s">
        <v>1025</v>
      </c>
      <c r="B433" s="31" t="s">
        <v>325</v>
      </c>
      <c r="C433" s="32" t="s">
        <v>1026</v>
      </c>
      <c r="D433" s="58"/>
      <c r="E433" s="58"/>
      <c r="F433" s="58"/>
      <c r="G433" s="58"/>
      <c r="H433" s="58"/>
      <c r="I433" s="54"/>
      <c r="J433" s="58"/>
      <c r="K433" s="58">
        <v>0</v>
      </c>
      <c r="L433" s="58"/>
      <c r="M433" s="58"/>
      <c r="N433" s="58"/>
      <c r="O433" s="58"/>
      <c r="P433" s="54">
        <f>SUM(D433:O433)</f>
        <v>0</v>
      </c>
    </row>
    <row r="434" spans="1:16" ht="22.5">
      <c r="A434" s="50" t="s">
        <v>1027</v>
      </c>
      <c r="B434" s="31"/>
      <c r="C434" s="55" t="s">
        <v>1028</v>
      </c>
      <c r="D434" s="56">
        <f>SUM(D435:D435)</f>
        <v>0</v>
      </c>
      <c r="E434" s="56">
        <f>SUM(E435:E435)</f>
        <v>0</v>
      </c>
      <c r="F434" s="56">
        <f>SUM(F435:F435)</f>
        <v>36400</v>
      </c>
      <c r="G434" s="56">
        <f>SUM(G435:G435)</f>
        <v>36400</v>
      </c>
      <c r="H434" s="56">
        <f>SUM(H435:H436)</f>
        <v>36400</v>
      </c>
      <c r="I434" s="56">
        <f t="shared" ref="I434:P434" si="170">SUM(I435:I436)</f>
        <v>36400</v>
      </c>
      <c r="J434" s="56">
        <f t="shared" si="170"/>
        <v>36400</v>
      </c>
      <c r="K434" s="56">
        <f t="shared" si="170"/>
        <v>36400</v>
      </c>
      <c r="L434" s="56">
        <f t="shared" si="170"/>
        <v>36400</v>
      </c>
      <c r="M434" s="56">
        <f t="shared" si="170"/>
        <v>36400</v>
      </c>
      <c r="N434" s="56">
        <f t="shared" si="170"/>
        <v>36400</v>
      </c>
      <c r="O434" s="56">
        <f t="shared" si="170"/>
        <v>36400</v>
      </c>
      <c r="P434" s="56">
        <f t="shared" si="170"/>
        <v>364000</v>
      </c>
    </row>
    <row r="435" spans="1:16">
      <c r="A435" s="32" t="s">
        <v>1029</v>
      </c>
      <c r="B435" s="31" t="s">
        <v>482</v>
      </c>
      <c r="C435" s="32" t="s">
        <v>1030</v>
      </c>
      <c r="D435" s="54"/>
      <c r="E435" s="54">
        <v>0</v>
      </c>
      <c r="F435" s="54">
        <v>36400</v>
      </c>
      <c r="G435" s="54">
        <v>36400</v>
      </c>
      <c r="H435" s="54">
        <v>36400</v>
      </c>
      <c r="I435" s="54">
        <v>36400</v>
      </c>
      <c r="J435" s="54">
        <v>36400</v>
      </c>
      <c r="K435" s="54">
        <v>36400</v>
      </c>
      <c r="L435" s="54">
        <f>K435</f>
        <v>36400</v>
      </c>
      <c r="M435" s="54">
        <f>L435</f>
        <v>36400</v>
      </c>
      <c r="N435" s="54">
        <f>M435</f>
        <v>36400</v>
      </c>
      <c r="O435" s="54">
        <f>N435</f>
        <v>36400</v>
      </c>
      <c r="P435" s="54">
        <f>SUM(D435:O435)</f>
        <v>364000</v>
      </c>
    </row>
    <row r="436" spans="1:16">
      <c r="A436" s="32" t="s">
        <v>1031</v>
      </c>
      <c r="B436" s="31" t="s">
        <v>530</v>
      </c>
      <c r="C436" s="32" t="s">
        <v>1032</v>
      </c>
      <c r="D436" s="54"/>
      <c r="E436" s="54">
        <v>0</v>
      </c>
      <c r="F436" s="54"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/>
      <c r="M436" s="54"/>
      <c r="N436" s="54"/>
      <c r="O436" s="54"/>
      <c r="P436" s="54">
        <f>SUM(D436:O436)</f>
        <v>0</v>
      </c>
    </row>
    <row r="437" spans="1:16">
      <c r="A437" s="50" t="s">
        <v>1033</v>
      </c>
      <c r="B437" s="31"/>
      <c r="C437" s="55" t="s">
        <v>1034</v>
      </c>
      <c r="D437" s="56">
        <f t="shared" ref="D437:P437" si="171">D438</f>
        <v>0</v>
      </c>
      <c r="E437" s="56">
        <f t="shared" si="171"/>
        <v>0</v>
      </c>
      <c r="F437" s="56">
        <f t="shared" si="171"/>
        <v>0</v>
      </c>
      <c r="G437" s="56">
        <f t="shared" si="171"/>
        <v>0</v>
      </c>
      <c r="H437" s="56">
        <f t="shared" si="171"/>
        <v>0</v>
      </c>
      <c r="I437" s="56">
        <f t="shared" si="171"/>
        <v>0</v>
      </c>
      <c r="J437" s="56">
        <f t="shared" si="171"/>
        <v>0</v>
      </c>
      <c r="K437" s="56">
        <f t="shared" si="171"/>
        <v>0</v>
      </c>
      <c r="L437" s="56">
        <f t="shared" si="171"/>
        <v>0</v>
      </c>
      <c r="M437" s="56">
        <f t="shared" si="171"/>
        <v>0</v>
      </c>
      <c r="N437" s="56">
        <f t="shared" si="171"/>
        <v>0</v>
      </c>
      <c r="O437" s="56">
        <f t="shared" si="171"/>
        <v>0</v>
      </c>
      <c r="P437" s="56">
        <f t="shared" si="171"/>
        <v>0</v>
      </c>
    </row>
    <row r="438" spans="1:16">
      <c r="A438" s="32" t="s">
        <v>1035</v>
      </c>
      <c r="B438" s="31" t="s">
        <v>441</v>
      </c>
      <c r="C438" s="32" t="s">
        <v>1036</v>
      </c>
      <c r="D438" s="54"/>
      <c r="E438" s="54"/>
      <c r="F438" s="54"/>
      <c r="G438" s="54"/>
      <c r="H438" s="54"/>
      <c r="I438" s="54"/>
      <c r="J438" s="54">
        <v>0</v>
      </c>
      <c r="K438" s="54"/>
      <c r="L438" s="54"/>
      <c r="M438" s="54"/>
      <c r="N438" s="54"/>
      <c r="O438" s="54"/>
      <c r="P438" s="54">
        <f>SUM(D438:O438)</f>
        <v>0</v>
      </c>
    </row>
    <row r="439" spans="1:16">
      <c r="A439" s="50" t="s">
        <v>1037</v>
      </c>
      <c r="B439" s="31"/>
      <c r="C439" s="50" t="s">
        <v>1038</v>
      </c>
      <c r="D439" s="56">
        <f>SUM(D440:D440)</f>
        <v>0</v>
      </c>
      <c r="E439" s="56">
        <f>SUM(E440:E440)</f>
        <v>0</v>
      </c>
      <c r="F439" s="56">
        <f>SUM(F440:F440)</f>
        <v>0</v>
      </c>
      <c r="G439" s="56">
        <f>SUM(G440:G442)</f>
        <v>0</v>
      </c>
      <c r="H439" s="56">
        <f>SUM(H440:H440)</f>
        <v>0</v>
      </c>
      <c r="I439" s="56">
        <f>SUM(I440:I440)</f>
        <v>0</v>
      </c>
      <c r="J439" s="56">
        <f t="shared" ref="J439:P439" si="172">SUM(J440:J443)</f>
        <v>0</v>
      </c>
      <c r="K439" s="56">
        <f t="shared" si="172"/>
        <v>0</v>
      </c>
      <c r="L439" s="56">
        <f t="shared" si="172"/>
        <v>0</v>
      </c>
      <c r="M439" s="56">
        <f t="shared" si="172"/>
        <v>0</v>
      </c>
      <c r="N439" s="56">
        <f t="shared" si="172"/>
        <v>0</v>
      </c>
      <c r="O439" s="56">
        <f t="shared" si="172"/>
        <v>0</v>
      </c>
      <c r="P439" s="56">
        <f t="shared" si="172"/>
        <v>0</v>
      </c>
    </row>
    <row r="440" spans="1:16">
      <c r="A440" s="32" t="s">
        <v>1039</v>
      </c>
      <c r="B440" s="31" t="s">
        <v>1040</v>
      </c>
      <c r="C440" s="32" t="s">
        <v>1041</v>
      </c>
      <c r="D440" s="58">
        <v>0</v>
      </c>
      <c r="E440" s="58">
        <v>0</v>
      </c>
      <c r="F440" s="58">
        <v>0</v>
      </c>
      <c r="G440" s="58">
        <v>0</v>
      </c>
      <c r="H440" s="58">
        <v>0</v>
      </c>
      <c r="I440" s="54">
        <f>SUM(D440,E440,F440,G440,H440)</f>
        <v>0</v>
      </c>
      <c r="J440" s="58">
        <v>0</v>
      </c>
      <c r="K440" s="58"/>
      <c r="L440" s="58"/>
      <c r="M440" s="58"/>
      <c r="N440" s="58"/>
      <c r="O440" s="58"/>
      <c r="P440" s="54">
        <f>SUM(D440:O440)</f>
        <v>0</v>
      </c>
    </row>
    <row r="441" spans="1:16">
      <c r="A441" s="32" t="s">
        <v>1042</v>
      </c>
      <c r="B441" s="31" t="s">
        <v>1043</v>
      </c>
      <c r="C441" s="32" t="s">
        <v>1044</v>
      </c>
      <c r="D441" s="58"/>
      <c r="E441" s="58"/>
      <c r="F441" s="58"/>
      <c r="G441" s="58"/>
      <c r="H441" s="58"/>
      <c r="I441" s="54"/>
      <c r="J441" s="58">
        <v>0</v>
      </c>
      <c r="K441" s="58"/>
      <c r="L441" s="58"/>
      <c r="M441" s="58"/>
      <c r="N441" s="58"/>
      <c r="O441" s="58"/>
      <c r="P441" s="54">
        <f>SUM(D441:O441)</f>
        <v>0</v>
      </c>
    </row>
    <row r="442" spans="1:16">
      <c r="A442" s="32" t="s">
        <v>1045</v>
      </c>
      <c r="B442" s="31" t="s">
        <v>1046</v>
      </c>
      <c r="C442" s="32" t="s">
        <v>1047</v>
      </c>
      <c r="D442" s="58"/>
      <c r="E442" s="58"/>
      <c r="F442" s="58"/>
      <c r="G442" s="58">
        <v>0</v>
      </c>
      <c r="H442" s="58"/>
      <c r="I442" s="54"/>
      <c r="J442" s="58">
        <v>0</v>
      </c>
      <c r="K442" s="58"/>
      <c r="L442" s="58"/>
      <c r="M442" s="58"/>
      <c r="N442" s="58"/>
      <c r="O442" s="58"/>
      <c r="P442" s="54">
        <f>SUM(D442:O442)</f>
        <v>0</v>
      </c>
    </row>
    <row r="443" spans="1:16">
      <c r="A443" s="32" t="s">
        <v>1048</v>
      </c>
      <c r="B443" s="31" t="s">
        <v>1049</v>
      </c>
      <c r="C443" s="32" t="s">
        <v>1050</v>
      </c>
      <c r="D443" s="58"/>
      <c r="E443" s="58"/>
      <c r="F443" s="58"/>
      <c r="G443" s="58"/>
      <c r="H443" s="58"/>
      <c r="I443" s="54"/>
      <c r="J443" s="58">
        <v>0</v>
      </c>
      <c r="K443" s="58"/>
      <c r="L443" s="58"/>
      <c r="M443" s="58"/>
      <c r="N443" s="58"/>
      <c r="O443" s="58"/>
      <c r="P443" s="54">
        <f>SUM(D443:O443)</f>
        <v>0</v>
      </c>
    </row>
    <row r="444" spans="1:16">
      <c r="A444" s="87" t="s">
        <v>1051</v>
      </c>
      <c r="B444" s="88" t="s">
        <v>1052</v>
      </c>
      <c r="C444" s="87" t="s">
        <v>1053</v>
      </c>
      <c r="D444" s="89"/>
      <c r="E444" s="89"/>
      <c r="F444" s="89"/>
      <c r="G444" s="89"/>
      <c r="H444" s="89"/>
      <c r="I444" s="89">
        <v>0</v>
      </c>
      <c r="J444" s="58">
        <v>0</v>
      </c>
      <c r="K444" s="58"/>
      <c r="L444" s="58"/>
      <c r="M444" s="58"/>
      <c r="N444" s="58"/>
      <c r="O444" s="58"/>
      <c r="P444" s="54">
        <f>SUM(D444:O444)</f>
        <v>0</v>
      </c>
    </row>
    <row r="445" spans="1:16">
      <c r="A445" s="47" t="s">
        <v>1054</v>
      </c>
      <c r="B445" s="31"/>
      <c r="C445" s="47" t="s">
        <v>1055</v>
      </c>
      <c r="D445" s="49">
        <f>SUM(D448)</f>
        <v>0</v>
      </c>
      <c r="E445" s="49">
        <f>SUM(E448+E446+E450)</f>
        <v>0</v>
      </c>
      <c r="F445" s="49">
        <f t="shared" ref="F445:O445" si="173">SUM(F448+F446+F450)</f>
        <v>27000.49</v>
      </c>
      <c r="G445" s="49">
        <f t="shared" si="173"/>
        <v>-27000.49</v>
      </c>
      <c r="H445" s="49">
        <f t="shared" si="173"/>
        <v>0</v>
      </c>
      <c r="I445" s="49">
        <f t="shared" si="173"/>
        <v>0</v>
      </c>
      <c r="J445" s="49">
        <f t="shared" si="173"/>
        <v>42036</v>
      </c>
      <c r="K445" s="49">
        <f t="shared" si="173"/>
        <v>0</v>
      </c>
      <c r="L445" s="49">
        <f t="shared" si="173"/>
        <v>0</v>
      </c>
      <c r="M445" s="49">
        <f t="shared" si="173"/>
        <v>0</v>
      </c>
      <c r="N445" s="49">
        <f t="shared" si="173"/>
        <v>0</v>
      </c>
      <c r="O445" s="49">
        <f t="shared" si="173"/>
        <v>0</v>
      </c>
      <c r="P445" s="49">
        <f>SUM(P448+P446+P450)</f>
        <v>42036</v>
      </c>
    </row>
    <row r="446" spans="1:16" ht="22.5">
      <c r="A446" s="47" t="s">
        <v>1056</v>
      </c>
      <c r="B446" s="31"/>
      <c r="C446" s="59" t="s">
        <v>1057</v>
      </c>
      <c r="D446" s="49"/>
      <c r="E446" s="49">
        <f>E447</f>
        <v>0</v>
      </c>
      <c r="F446" s="49">
        <f>F447</f>
        <v>0</v>
      </c>
      <c r="G446" s="49">
        <f>G447</f>
        <v>0</v>
      </c>
      <c r="H446" s="49">
        <f>H447</f>
        <v>0</v>
      </c>
      <c r="I446" s="49">
        <f>I447</f>
        <v>0</v>
      </c>
      <c r="J446" s="49">
        <f t="shared" ref="J446:P446" si="174">J447</f>
        <v>0</v>
      </c>
      <c r="K446" s="49">
        <f t="shared" si="174"/>
        <v>0</v>
      </c>
      <c r="L446" s="49">
        <f t="shared" si="174"/>
        <v>0</v>
      </c>
      <c r="M446" s="49">
        <f t="shared" si="174"/>
        <v>0</v>
      </c>
      <c r="N446" s="49">
        <f t="shared" si="174"/>
        <v>0</v>
      </c>
      <c r="O446" s="49">
        <f t="shared" si="174"/>
        <v>0</v>
      </c>
      <c r="P446" s="49">
        <f t="shared" si="174"/>
        <v>0</v>
      </c>
    </row>
    <row r="447" spans="1:16">
      <c r="A447" s="32" t="s">
        <v>1058</v>
      </c>
      <c r="B447" s="31" t="s">
        <v>1059</v>
      </c>
      <c r="C447" s="32" t="s">
        <v>1060</v>
      </c>
      <c r="D447" s="58">
        <v>0</v>
      </c>
      <c r="E447" s="58">
        <v>0</v>
      </c>
      <c r="F447" s="58">
        <v>0</v>
      </c>
      <c r="G447" s="58"/>
      <c r="H447" s="58"/>
      <c r="I447" s="54"/>
      <c r="J447" s="58">
        <v>0</v>
      </c>
      <c r="K447" s="58"/>
      <c r="L447" s="58"/>
      <c r="M447" s="58"/>
      <c r="N447" s="58"/>
      <c r="O447" s="58"/>
      <c r="P447" s="54">
        <f>SUM(D447:O447)</f>
        <v>0</v>
      </c>
    </row>
    <row r="448" spans="1:16" ht="23.25" customHeight="1">
      <c r="A448" s="50" t="s">
        <v>1061</v>
      </c>
      <c r="B448" s="31"/>
      <c r="C448" s="55" t="s">
        <v>1062</v>
      </c>
      <c r="D448" s="56">
        <f t="shared" ref="D448:I448" si="175">SUM(D449:D449)</f>
        <v>0</v>
      </c>
      <c r="E448" s="56">
        <f>SUM(E449:E449)</f>
        <v>0</v>
      </c>
      <c r="F448" s="56">
        <f t="shared" si="175"/>
        <v>0</v>
      </c>
      <c r="G448" s="56">
        <f t="shared" si="175"/>
        <v>0</v>
      </c>
      <c r="H448" s="56">
        <f t="shared" si="175"/>
        <v>0</v>
      </c>
      <c r="I448" s="56">
        <f t="shared" si="175"/>
        <v>0</v>
      </c>
      <c r="J448" s="56">
        <f t="shared" ref="J448:P448" si="176">SUM(J449:J449)</f>
        <v>0</v>
      </c>
      <c r="K448" s="56">
        <f t="shared" si="176"/>
        <v>0</v>
      </c>
      <c r="L448" s="56">
        <f t="shared" si="176"/>
        <v>0</v>
      </c>
      <c r="M448" s="56">
        <f t="shared" si="176"/>
        <v>0</v>
      </c>
      <c r="N448" s="56">
        <f t="shared" si="176"/>
        <v>0</v>
      </c>
      <c r="O448" s="56">
        <f t="shared" si="176"/>
        <v>0</v>
      </c>
      <c r="P448" s="56">
        <f t="shared" si="176"/>
        <v>0</v>
      </c>
    </row>
    <row r="449" spans="1:16">
      <c r="A449" s="32" t="s">
        <v>1063</v>
      </c>
      <c r="B449" s="31" t="s">
        <v>550</v>
      </c>
      <c r="C449" s="32" t="s">
        <v>1064</v>
      </c>
      <c r="D449" s="58"/>
      <c r="E449" s="58">
        <v>0</v>
      </c>
      <c r="F449" s="58"/>
      <c r="G449" s="58"/>
      <c r="H449" s="58"/>
      <c r="I449" s="54">
        <v>0</v>
      </c>
      <c r="J449" s="58">
        <v>0</v>
      </c>
      <c r="K449" s="58"/>
      <c r="L449" s="58"/>
      <c r="M449" s="58"/>
      <c r="N449" s="58"/>
      <c r="O449" s="58"/>
      <c r="P449" s="54">
        <f>SUM(D449:O449)</f>
        <v>0</v>
      </c>
    </row>
    <row r="450" spans="1:16">
      <c r="A450" s="47" t="s">
        <v>1065</v>
      </c>
      <c r="B450" s="31"/>
      <c r="C450" s="47" t="s">
        <v>1066</v>
      </c>
      <c r="D450" s="49">
        <f t="shared" ref="D450:I450" si="177">SUM(D451:D456)</f>
        <v>0</v>
      </c>
      <c r="E450" s="49">
        <f t="shared" si="177"/>
        <v>0</v>
      </c>
      <c r="F450" s="49">
        <f t="shared" si="177"/>
        <v>27000.49</v>
      </c>
      <c r="G450" s="49">
        <f t="shared" si="177"/>
        <v>-27000.49</v>
      </c>
      <c r="H450" s="49">
        <f t="shared" si="177"/>
        <v>0</v>
      </c>
      <c r="I450" s="49">
        <f t="shared" si="177"/>
        <v>0</v>
      </c>
      <c r="J450" s="49">
        <f>SUM(J451:J456)</f>
        <v>42036</v>
      </c>
      <c r="K450" s="49">
        <f t="shared" ref="K450:P450" si="178">SUM(K451:K456)</f>
        <v>0</v>
      </c>
      <c r="L450" s="49">
        <f t="shared" si="178"/>
        <v>0</v>
      </c>
      <c r="M450" s="49">
        <f t="shared" si="178"/>
        <v>0</v>
      </c>
      <c r="N450" s="49">
        <f t="shared" si="178"/>
        <v>0</v>
      </c>
      <c r="O450" s="49">
        <f t="shared" si="178"/>
        <v>0</v>
      </c>
      <c r="P450" s="49">
        <f t="shared" si="178"/>
        <v>42036</v>
      </c>
    </row>
    <row r="451" spans="1:16">
      <c r="A451" s="32" t="s">
        <v>1067</v>
      </c>
      <c r="B451" s="31" t="s">
        <v>1068</v>
      </c>
      <c r="C451" s="32" t="s">
        <v>1069</v>
      </c>
      <c r="D451" s="58"/>
      <c r="E451" s="58">
        <v>0</v>
      </c>
      <c r="F451" s="58">
        <v>0</v>
      </c>
      <c r="G451" s="58"/>
      <c r="H451" s="58">
        <v>0</v>
      </c>
      <c r="I451" s="54">
        <v>0</v>
      </c>
      <c r="J451" s="58"/>
      <c r="K451" s="58"/>
      <c r="L451" s="58"/>
      <c r="M451" s="58"/>
      <c r="N451" s="58"/>
      <c r="O451" s="58"/>
      <c r="P451" s="54">
        <f t="shared" ref="P451:P456" si="179">SUM(D451:O451)</f>
        <v>0</v>
      </c>
    </row>
    <row r="452" spans="1:16">
      <c r="A452" s="32" t="s">
        <v>1070</v>
      </c>
      <c r="B452" s="31" t="s">
        <v>1071</v>
      </c>
      <c r="C452" s="32" t="s">
        <v>1072</v>
      </c>
      <c r="D452" s="58"/>
      <c r="E452" s="58">
        <v>0</v>
      </c>
      <c r="F452" s="58">
        <v>0</v>
      </c>
      <c r="G452" s="58"/>
      <c r="H452" s="58">
        <v>0</v>
      </c>
      <c r="I452" s="54">
        <v>0</v>
      </c>
      <c r="J452" s="58"/>
      <c r="K452" s="58"/>
      <c r="L452" s="58"/>
      <c r="M452" s="58"/>
      <c r="N452" s="58"/>
      <c r="O452" s="58"/>
      <c r="P452" s="54">
        <f t="shared" si="179"/>
        <v>0</v>
      </c>
    </row>
    <row r="453" spans="1:16">
      <c r="A453" s="32" t="s">
        <v>1073</v>
      </c>
      <c r="B453" s="31" t="s">
        <v>627</v>
      </c>
      <c r="C453" s="32" t="s">
        <v>1074</v>
      </c>
      <c r="D453" s="58"/>
      <c r="E453" s="58"/>
      <c r="F453" s="58">
        <v>0</v>
      </c>
      <c r="G453" s="58">
        <v>0</v>
      </c>
      <c r="H453" s="58">
        <v>0</v>
      </c>
      <c r="I453" s="54">
        <v>0</v>
      </c>
      <c r="J453" s="58"/>
      <c r="K453" s="58"/>
      <c r="L453" s="58"/>
      <c r="M453" s="58"/>
      <c r="N453" s="58"/>
      <c r="O453" s="58"/>
      <c r="P453" s="54">
        <f t="shared" si="179"/>
        <v>0</v>
      </c>
    </row>
    <row r="454" spans="1:16">
      <c r="A454" s="32" t="s">
        <v>1075</v>
      </c>
      <c r="B454" s="31" t="s">
        <v>669</v>
      </c>
      <c r="C454" s="32" t="s">
        <v>1076</v>
      </c>
      <c r="D454" s="58"/>
      <c r="E454" s="58"/>
      <c r="F454" s="58">
        <v>0</v>
      </c>
      <c r="G454" s="58">
        <v>0</v>
      </c>
      <c r="H454" s="58">
        <v>0</v>
      </c>
      <c r="I454" s="54"/>
      <c r="J454" s="58"/>
      <c r="K454" s="58"/>
      <c r="L454" s="58"/>
      <c r="M454" s="58"/>
      <c r="N454" s="58"/>
      <c r="O454" s="58"/>
      <c r="P454" s="54">
        <f t="shared" si="179"/>
        <v>0</v>
      </c>
    </row>
    <row r="455" spans="1:16">
      <c r="A455" s="32" t="s">
        <v>1077</v>
      </c>
      <c r="B455" s="31" t="s">
        <v>474</v>
      </c>
      <c r="C455" s="32" t="s">
        <v>1078</v>
      </c>
      <c r="D455" s="58"/>
      <c r="E455" s="58"/>
      <c r="F455" s="58">
        <v>27000.49</v>
      </c>
      <c r="G455" s="58">
        <v>-27000.49</v>
      </c>
      <c r="H455" s="58"/>
      <c r="I455" s="54">
        <v>0</v>
      </c>
      <c r="J455" s="58">
        <v>0</v>
      </c>
      <c r="K455" s="58"/>
      <c r="L455" s="58"/>
      <c r="M455" s="58"/>
      <c r="N455" s="58"/>
      <c r="O455" s="58"/>
      <c r="P455" s="54">
        <f t="shared" si="179"/>
        <v>0</v>
      </c>
    </row>
    <row r="456" spans="1:16">
      <c r="A456" s="32" t="s">
        <v>1079</v>
      </c>
      <c r="B456" s="31" t="s">
        <v>689</v>
      </c>
      <c r="C456" s="32" t="s">
        <v>1080</v>
      </c>
      <c r="D456" s="58"/>
      <c r="E456" s="58"/>
      <c r="F456" s="58"/>
      <c r="G456" s="58"/>
      <c r="H456" s="58"/>
      <c r="I456" s="54"/>
      <c r="J456" s="58">
        <v>42036</v>
      </c>
      <c r="K456" s="58"/>
      <c r="L456" s="58"/>
      <c r="M456" s="58"/>
      <c r="N456" s="58"/>
      <c r="O456" s="58"/>
      <c r="P456" s="54">
        <f t="shared" si="179"/>
        <v>42036</v>
      </c>
    </row>
    <row r="457" spans="1:16">
      <c r="A457" s="47" t="s">
        <v>1081</v>
      </c>
      <c r="B457" s="31"/>
      <c r="C457" s="47" t="s">
        <v>1082</v>
      </c>
      <c r="D457" s="49"/>
      <c r="E457" s="49">
        <f>E458</f>
        <v>0</v>
      </c>
      <c r="F457" s="49">
        <f>F458</f>
        <v>0</v>
      </c>
      <c r="G457" s="49">
        <f>G458</f>
        <v>0</v>
      </c>
      <c r="H457" s="49">
        <f>H458</f>
        <v>0</v>
      </c>
      <c r="I457" s="49"/>
      <c r="J457" s="49"/>
      <c r="K457" s="49"/>
      <c r="L457" s="49"/>
      <c r="M457" s="49"/>
      <c r="N457" s="49"/>
      <c r="O457" s="49"/>
      <c r="P457" s="49">
        <f>P458</f>
        <v>0</v>
      </c>
    </row>
    <row r="458" spans="1:16">
      <c r="A458" s="32" t="s">
        <v>1083</v>
      </c>
      <c r="B458" s="31" t="s">
        <v>29</v>
      </c>
      <c r="C458" s="32" t="s">
        <v>1084</v>
      </c>
      <c r="D458" s="58"/>
      <c r="E458" s="58"/>
      <c r="F458" s="58"/>
      <c r="G458" s="58"/>
      <c r="H458" s="58"/>
      <c r="I458" s="54"/>
      <c r="J458" s="58"/>
      <c r="K458" s="58"/>
      <c r="L458" s="58"/>
      <c r="M458" s="58"/>
      <c r="N458" s="58"/>
      <c r="O458" s="58"/>
      <c r="P458" s="54">
        <f>SUM(D458:O458)</f>
        <v>0</v>
      </c>
    </row>
    <row r="459" spans="1:16">
      <c r="A459" s="42" t="s">
        <v>1085</v>
      </c>
      <c r="B459" s="31"/>
      <c r="C459" s="42" t="s">
        <v>1086</v>
      </c>
      <c r="D459" s="44">
        <f t="shared" ref="D459:P459" si="180">SUM(D460+D528+D556+D581)</f>
        <v>2484771.8099999996</v>
      </c>
      <c r="E459" s="44">
        <f t="shared" si="180"/>
        <v>2840465.3499999996</v>
      </c>
      <c r="F459" s="44">
        <f t="shared" si="180"/>
        <v>2213350.9099999997</v>
      </c>
      <c r="G459" s="44">
        <f t="shared" si="180"/>
        <v>1398954.79</v>
      </c>
      <c r="H459" s="44">
        <f t="shared" si="180"/>
        <v>1149738.92</v>
      </c>
      <c r="I459" s="44">
        <f t="shared" si="180"/>
        <v>1139016.8799999999</v>
      </c>
      <c r="J459" s="44">
        <f t="shared" si="180"/>
        <v>2781231.04</v>
      </c>
      <c r="K459" s="44">
        <f t="shared" si="180"/>
        <v>2689166.88</v>
      </c>
      <c r="L459" s="44">
        <f t="shared" si="180"/>
        <v>1412813.2</v>
      </c>
      <c r="M459" s="44">
        <f t="shared" si="180"/>
        <v>1412813.2</v>
      </c>
      <c r="N459" s="44">
        <f t="shared" si="180"/>
        <v>1412813.2</v>
      </c>
      <c r="O459" s="44">
        <f t="shared" si="180"/>
        <v>1409606.3599999999</v>
      </c>
      <c r="P459" s="44">
        <f t="shared" si="180"/>
        <v>22345069.140000001</v>
      </c>
    </row>
    <row r="460" spans="1:16">
      <c r="A460" s="45" t="s">
        <v>1087</v>
      </c>
      <c r="B460" s="31"/>
      <c r="C460" s="45" t="s">
        <v>1088</v>
      </c>
      <c r="D460" s="44">
        <f t="shared" ref="D460:P460" si="181">SUM(D461+D486+D509+D498+D502+D479)</f>
        <v>738113.32000000007</v>
      </c>
      <c r="E460" s="44">
        <f t="shared" si="181"/>
        <v>404629.46</v>
      </c>
      <c r="F460" s="44">
        <f t="shared" si="181"/>
        <v>407717.80999999994</v>
      </c>
      <c r="G460" s="44">
        <f t="shared" si="181"/>
        <v>380867.24999999994</v>
      </c>
      <c r="H460" s="44">
        <f t="shared" si="181"/>
        <v>442982.2</v>
      </c>
      <c r="I460" s="44">
        <f t="shared" si="181"/>
        <v>321887.2</v>
      </c>
      <c r="J460" s="44">
        <f t="shared" si="181"/>
        <v>1174848.48</v>
      </c>
      <c r="K460" s="44">
        <f t="shared" si="181"/>
        <v>304066.68000000005</v>
      </c>
      <c r="L460" s="44">
        <f t="shared" si="181"/>
        <v>310520.19</v>
      </c>
      <c r="M460" s="44">
        <f t="shared" si="181"/>
        <v>310520.19</v>
      </c>
      <c r="N460" s="44">
        <f t="shared" si="181"/>
        <v>310520.19</v>
      </c>
      <c r="O460" s="44">
        <f t="shared" si="181"/>
        <v>310520.19</v>
      </c>
      <c r="P460" s="44">
        <f t="shared" si="181"/>
        <v>5417519.7599999998</v>
      </c>
    </row>
    <row r="461" spans="1:16">
      <c r="A461" s="47" t="s">
        <v>1089</v>
      </c>
      <c r="B461" s="31"/>
      <c r="C461" s="47" t="s">
        <v>1090</v>
      </c>
      <c r="D461" s="49">
        <f t="shared" ref="D461:P461" si="182">SUM(D462+D466+D470)</f>
        <v>54740.38</v>
      </c>
      <c r="E461" s="49">
        <f t="shared" si="182"/>
        <v>49669.1</v>
      </c>
      <c r="F461" s="49">
        <f t="shared" si="182"/>
        <v>58570.32</v>
      </c>
      <c r="G461" s="49">
        <f t="shared" si="182"/>
        <v>58655.41</v>
      </c>
      <c r="H461" s="49">
        <f t="shared" si="182"/>
        <v>60056.600000000006</v>
      </c>
      <c r="I461" s="49">
        <f t="shared" si="182"/>
        <v>65468.95</v>
      </c>
      <c r="J461" s="49">
        <f t="shared" si="182"/>
        <v>109085.50000000001</v>
      </c>
      <c r="K461" s="49">
        <f t="shared" si="182"/>
        <v>57050.14</v>
      </c>
      <c r="L461" s="49">
        <f t="shared" si="182"/>
        <v>75000</v>
      </c>
      <c r="M461" s="49">
        <f t="shared" si="182"/>
        <v>75000</v>
      </c>
      <c r="N461" s="49">
        <f t="shared" si="182"/>
        <v>75000</v>
      </c>
      <c r="O461" s="49">
        <f t="shared" si="182"/>
        <v>75000</v>
      </c>
      <c r="P461" s="49">
        <f t="shared" si="182"/>
        <v>813296.4</v>
      </c>
    </row>
    <row r="462" spans="1:16" ht="22.5">
      <c r="A462" s="50" t="s">
        <v>1091</v>
      </c>
      <c r="B462" s="31"/>
      <c r="C462" s="55" t="s">
        <v>1092</v>
      </c>
      <c r="D462" s="56">
        <f>SUM(D463:D465)</f>
        <v>19452.66</v>
      </c>
      <c r="E462" s="56">
        <f>SUM(E463:E465)</f>
        <v>8038.9599999999991</v>
      </c>
      <c r="F462" s="56">
        <f>SUM(F463:F465)</f>
        <v>17999.38</v>
      </c>
      <c r="G462" s="56">
        <f t="shared" ref="G462:P462" si="183">SUM(G463:G465)</f>
        <v>21241.07</v>
      </c>
      <c r="H462" s="56">
        <f t="shared" si="183"/>
        <v>21163.760000000002</v>
      </c>
      <c r="I462" s="56">
        <f t="shared" si="183"/>
        <v>20855.919999999998</v>
      </c>
      <c r="J462" s="56">
        <f t="shared" si="183"/>
        <v>24471.16</v>
      </c>
      <c r="K462" s="56">
        <f t="shared" si="183"/>
        <v>24149.48</v>
      </c>
      <c r="L462" s="56">
        <f t="shared" si="183"/>
        <v>23100</v>
      </c>
      <c r="M462" s="56">
        <f t="shared" si="183"/>
        <v>23100</v>
      </c>
      <c r="N462" s="56">
        <f>SUM(N463:N465)</f>
        <v>23100</v>
      </c>
      <c r="O462" s="56">
        <f t="shared" si="183"/>
        <v>23100</v>
      </c>
      <c r="P462" s="56">
        <f t="shared" si="183"/>
        <v>249772.38999999998</v>
      </c>
    </row>
    <row r="463" spans="1:16">
      <c r="A463" s="32" t="s">
        <v>1093</v>
      </c>
      <c r="B463" s="31" t="s">
        <v>29</v>
      </c>
      <c r="C463" s="32" t="s">
        <v>1094</v>
      </c>
      <c r="D463" s="58">
        <v>11654.56</v>
      </c>
      <c r="E463" s="58">
        <v>4813.92</v>
      </c>
      <c r="F463" s="58">
        <v>10778.01</v>
      </c>
      <c r="G463" s="58">
        <v>12722.96</v>
      </c>
      <c r="H463" s="58">
        <v>12677.82</v>
      </c>
      <c r="I463" s="54">
        <v>12497.52</v>
      </c>
      <c r="J463" s="58">
        <v>14662.59</v>
      </c>
      <c r="K463" s="58">
        <v>14469.82</v>
      </c>
      <c r="L463" s="58">
        <v>13860</v>
      </c>
      <c r="M463" s="58">
        <f>L463</f>
        <v>13860</v>
      </c>
      <c r="N463" s="58">
        <f>M463</f>
        <v>13860</v>
      </c>
      <c r="O463" s="58">
        <f>N463</f>
        <v>13860</v>
      </c>
      <c r="P463" s="54">
        <f>SUM(D463:O463)</f>
        <v>149717.19999999998</v>
      </c>
    </row>
    <row r="464" spans="1:16">
      <c r="A464" s="32" t="s">
        <v>1095</v>
      </c>
      <c r="B464" s="31" t="s">
        <v>32</v>
      </c>
      <c r="C464" s="32" t="s">
        <v>1096</v>
      </c>
      <c r="D464" s="58">
        <v>4879.58</v>
      </c>
      <c r="E464" s="58">
        <v>2018.06</v>
      </c>
      <c r="F464" s="58">
        <v>4517.8100000000004</v>
      </c>
      <c r="G464" s="58">
        <v>5328.32</v>
      </c>
      <c r="H464" s="58">
        <v>5307.27</v>
      </c>
      <c r="I464" s="54">
        <v>5227.32</v>
      </c>
      <c r="J464" s="58">
        <v>6134.8</v>
      </c>
      <c r="K464" s="58">
        <v>6053.93</v>
      </c>
      <c r="L464" s="58">
        <v>5775</v>
      </c>
      <c r="M464" s="58">
        <f t="shared" ref="M464:O465" si="184">L464</f>
        <v>5775</v>
      </c>
      <c r="N464" s="58">
        <f t="shared" si="184"/>
        <v>5775</v>
      </c>
      <c r="O464" s="58">
        <f t="shared" si="184"/>
        <v>5775</v>
      </c>
      <c r="P464" s="54">
        <f t="shared" ref="P464:P469" si="185">SUM(D464:O464)</f>
        <v>62567.090000000004</v>
      </c>
    </row>
    <row r="465" spans="1:16">
      <c r="A465" s="32" t="s">
        <v>1097</v>
      </c>
      <c r="B465" s="31" t="s">
        <v>35</v>
      </c>
      <c r="C465" s="32" t="s">
        <v>1098</v>
      </c>
      <c r="D465" s="58">
        <v>2918.52</v>
      </c>
      <c r="E465" s="58">
        <v>1206.98</v>
      </c>
      <c r="F465" s="58">
        <v>2703.56</v>
      </c>
      <c r="G465" s="58">
        <v>3189.79</v>
      </c>
      <c r="H465" s="58">
        <v>3178.67</v>
      </c>
      <c r="I465" s="54">
        <v>3131.08</v>
      </c>
      <c r="J465" s="58">
        <v>3673.77</v>
      </c>
      <c r="K465" s="58">
        <v>3625.73</v>
      </c>
      <c r="L465" s="58">
        <v>3465</v>
      </c>
      <c r="M465" s="58">
        <f t="shared" si="184"/>
        <v>3465</v>
      </c>
      <c r="N465" s="58">
        <f t="shared" si="184"/>
        <v>3465</v>
      </c>
      <c r="O465" s="58">
        <f t="shared" si="184"/>
        <v>3465</v>
      </c>
      <c r="P465" s="54">
        <f t="shared" si="185"/>
        <v>37488.1</v>
      </c>
    </row>
    <row r="466" spans="1:16" ht="22.5">
      <c r="A466" s="50" t="s">
        <v>1099</v>
      </c>
      <c r="B466" s="31"/>
      <c r="C466" s="55" t="s">
        <v>1100</v>
      </c>
      <c r="D466" s="56">
        <f t="shared" ref="D466:P466" si="186">SUM(D467:D469)</f>
        <v>29666.48</v>
      </c>
      <c r="E466" s="56">
        <f t="shared" si="186"/>
        <v>39855.4</v>
      </c>
      <c r="F466" s="56">
        <f t="shared" si="186"/>
        <v>36384.76</v>
      </c>
      <c r="G466" s="56">
        <f t="shared" si="186"/>
        <v>28537.75</v>
      </c>
      <c r="H466" s="56">
        <f t="shared" si="186"/>
        <v>33062.160000000003</v>
      </c>
      <c r="I466" s="56">
        <f>SUM(I467:I469)</f>
        <v>39502.33</v>
      </c>
      <c r="J466" s="56">
        <f t="shared" si="186"/>
        <v>71581.750000000015</v>
      </c>
      <c r="K466" s="56">
        <f t="shared" si="186"/>
        <v>26465.96</v>
      </c>
      <c r="L466" s="56">
        <f t="shared" si="186"/>
        <v>45800</v>
      </c>
      <c r="M466" s="56">
        <f t="shared" si="186"/>
        <v>45800</v>
      </c>
      <c r="N466" s="56">
        <f t="shared" si="186"/>
        <v>45800</v>
      </c>
      <c r="O466" s="56">
        <f t="shared" si="186"/>
        <v>45800</v>
      </c>
      <c r="P466" s="56">
        <f t="shared" si="186"/>
        <v>488256.58999999997</v>
      </c>
    </row>
    <row r="467" spans="1:16">
      <c r="A467" s="32" t="s">
        <v>1101</v>
      </c>
      <c r="B467" s="31" t="s">
        <v>29</v>
      </c>
      <c r="C467" s="32" t="s">
        <v>1102</v>
      </c>
      <c r="D467" s="58">
        <v>17799.419999999998</v>
      </c>
      <c r="E467" s="58">
        <v>23912.74</v>
      </c>
      <c r="F467" s="58">
        <v>21830.240000000002</v>
      </c>
      <c r="G467" s="58">
        <v>17122.04</v>
      </c>
      <c r="H467" s="58">
        <v>19836.560000000001</v>
      </c>
      <c r="I467" s="54">
        <v>23700.89</v>
      </c>
      <c r="J467" s="58">
        <v>42948.41</v>
      </c>
      <c r="K467" s="58">
        <v>15879.08</v>
      </c>
      <c r="L467" s="58">
        <v>27480</v>
      </c>
      <c r="M467" s="58">
        <f>L467</f>
        <v>27480</v>
      </c>
      <c r="N467" s="58">
        <f>M467</f>
        <v>27480</v>
      </c>
      <c r="O467" s="58">
        <f>N467</f>
        <v>27480</v>
      </c>
      <c r="P467" s="54">
        <f t="shared" si="185"/>
        <v>292949.38</v>
      </c>
    </row>
    <row r="468" spans="1:16">
      <c r="A468" s="32" t="s">
        <v>1103</v>
      </c>
      <c r="B468" s="31" t="s">
        <v>32</v>
      </c>
      <c r="C468" s="32" t="s">
        <v>1104</v>
      </c>
      <c r="D468" s="58">
        <v>7417.06</v>
      </c>
      <c r="E468" s="58">
        <v>9964.2999999999993</v>
      </c>
      <c r="F468" s="58">
        <v>9096.65</v>
      </c>
      <c r="G468" s="58">
        <v>7134.93</v>
      </c>
      <c r="H468" s="58">
        <v>8266.02</v>
      </c>
      <c r="I468" s="54">
        <v>9875.9599999999991</v>
      </c>
      <c r="J468" s="58">
        <v>17895.990000000002</v>
      </c>
      <c r="K468" s="58">
        <v>6616.9</v>
      </c>
      <c r="L468" s="58">
        <v>11450</v>
      </c>
      <c r="M468" s="58">
        <f t="shared" ref="M468:O469" si="187">L468</f>
        <v>11450</v>
      </c>
      <c r="N468" s="58">
        <f t="shared" si="187"/>
        <v>11450</v>
      </c>
      <c r="O468" s="58">
        <f t="shared" si="187"/>
        <v>11450</v>
      </c>
      <c r="P468" s="54">
        <f t="shared" si="185"/>
        <v>122067.81</v>
      </c>
    </row>
    <row r="469" spans="1:16">
      <c r="A469" s="32" t="s">
        <v>1105</v>
      </c>
      <c r="B469" s="31" t="s">
        <v>35</v>
      </c>
      <c r="C469" s="32" t="s">
        <v>1106</v>
      </c>
      <c r="D469" s="58">
        <v>4450</v>
      </c>
      <c r="E469" s="58">
        <v>5978.36</v>
      </c>
      <c r="F469" s="58">
        <v>5457.87</v>
      </c>
      <c r="G469" s="58">
        <v>4280.78</v>
      </c>
      <c r="H469" s="58">
        <v>4959.58</v>
      </c>
      <c r="I469" s="54">
        <v>5925.48</v>
      </c>
      <c r="J469" s="58">
        <v>10737.35</v>
      </c>
      <c r="K469" s="58">
        <v>3969.98</v>
      </c>
      <c r="L469" s="58">
        <v>6870</v>
      </c>
      <c r="M469" s="58">
        <f t="shared" si="187"/>
        <v>6870</v>
      </c>
      <c r="N469" s="58">
        <f t="shared" si="187"/>
        <v>6870</v>
      </c>
      <c r="O469" s="58">
        <f t="shared" si="187"/>
        <v>6870</v>
      </c>
      <c r="P469" s="54">
        <f t="shared" si="185"/>
        <v>73239.399999999994</v>
      </c>
    </row>
    <row r="470" spans="1:16">
      <c r="A470" s="50" t="s">
        <v>1107</v>
      </c>
      <c r="B470" s="31"/>
      <c r="C470" s="55" t="s">
        <v>1108</v>
      </c>
      <c r="D470" s="56">
        <f>D471</f>
        <v>5621.24</v>
      </c>
      <c r="E470" s="56">
        <f>E471</f>
        <v>1774.74</v>
      </c>
      <c r="F470" s="56">
        <f>F471</f>
        <v>4186.18</v>
      </c>
      <c r="G470" s="56">
        <f t="shared" ref="G470:P470" si="188">G471</f>
        <v>8876.59</v>
      </c>
      <c r="H470" s="56">
        <f t="shared" si="188"/>
        <v>5830.68</v>
      </c>
      <c r="I470" s="56">
        <f t="shared" si="188"/>
        <v>5110.7</v>
      </c>
      <c r="J470" s="56">
        <f t="shared" si="188"/>
        <v>13032.59</v>
      </c>
      <c r="K470" s="56">
        <f t="shared" si="188"/>
        <v>6434.7</v>
      </c>
      <c r="L470" s="56">
        <f t="shared" si="188"/>
        <v>6100</v>
      </c>
      <c r="M470" s="56">
        <f t="shared" si="188"/>
        <v>6100</v>
      </c>
      <c r="N470" s="56">
        <f t="shared" si="188"/>
        <v>6100</v>
      </c>
      <c r="O470" s="56">
        <f t="shared" si="188"/>
        <v>6100</v>
      </c>
      <c r="P470" s="56">
        <f t="shared" si="188"/>
        <v>75267.42</v>
      </c>
    </row>
    <row r="471" spans="1:16">
      <c r="A471" s="50" t="s">
        <v>1109</v>
      </c>
      <c r="B471" s="31"/>
      <c r="C471" s="55" t="s">
        <v>1108</v>
      </c>
      <c r="D471" s="56">
        <f>SUM(D472:D478)</f>
        <v>5621.24</v>
      </c>
      <c r="E471" s="56">
        <f>SUM(E472:E478)</f>
        <v>1774.74</v>
      </c>
      <c r="F471" s="56">
        <f t="shared" ref="F471:P471" si="189">SUM(F472:F478)</f>
        <v>4186.18</v>
      </c>
      <c r="G471" s="56">
        <f t="shared" si="189"/>
        <v>8876.59</v>
      </c>
      <c r="H471" s="56">
        <f t="shared" si="189"/>
        <v>5830.68</v>
      </c>
      <c r="I471" s="56">
        <f t="shared" si="189"/>
        <v>5110.7</v>
      </c>
      <c r="J471" s="56">
        <f t="shared" si="189"/>
        <v>13032.59</v>
      </c>
      <c r="K471" s="56">
        <f t="shared" si="189"/>
        <v>6434.7</v>
      </c>
      <c r="L471" s="56">
        <f t="shared" si="189"/>
        <v>6100</v>
      </c>
      <c r="M471" s="56">
        <f t="shared" si="189"/>
        <v>6100</v>
      </c>
      <c r="N471" s="56">
        <f t="shared" si="189"/>
        <v>6100</v>
      </c>
      <c r="O471" s="56">
        <f t="shared" si="189"/>
        <v>6100</v>
      </c>
      <c r="P471" s="56">
        <f t="shared" si="189"/>
        <v>75267.42</v>
      </c>
    </row>
    <row r="472" spans="1:16" s="63" customFormat="1" ht="12.75" customHeight="1">
      <c r="A472" s="32" t="s">
        <v>1110</v>
      </c>
      <c r="B472" s="31" t="s">
        <v>29</v>
      </c>
      <c r="C472" s="32" t="s">
        <v>1111</v>
      </c>
      <c r="D472" s="58">
        <v>5621.24</v>
      </c>
      <c r="E472" s="58">
        <v>1688.93</v>
      </c>
      <c r="F472" s="58">
        <v>4186.18</v>
      </c>
      <c r="G472" s="58">
        <v>8565.11</v>
      </c>
      <c r="H472" s="58">
        <v>5765.76</v>
      </c>
      <c r="I472" s="58">
        <v>5110.7</v>
      </c>
      <c r="J472" s="58">
        <v>6912.16</v>
      </c>
      <c r="K472" s="58">
        <v>6387.5</v>
      </c>
      <c r="L472" s="58">
        <v>6100</v>
      </c>
      <c r="M472" s="58">
        <f>L472</f>
        <v>6100</v>
      </c>
      <c r="N472" s="58">
        <f>M472</f>
        <v>6100</v>
      </c>
      <c r="O472" s="58">
        <f>N472</f>
        <v>6100</v>
      </c>
      <c r="P472" s="54">
        <f t="shared" ref="P472:P478" si="190">SUM(D472:O472)</f>
        <v>68637.58</v>
      </c>
    </row>
    <row r="473" spans="1:16">
      <c r="A473" s="32" t="s">
        <v>1112</v>
      </c>
      <c r="B473" s="31" t="s">
        <v>29</v>
      </c>
      <c r="C473" s="32" t="s">
        <v>1113</v>
      </c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4">
        <v>0</v>
      </c>
      <c r="J473" s="58">
        <v>0</v>
      </c>
      <c r="K473" s="58"/>
      <c r="L473" s="58"/>
      <c r="M473" s="58"/>
      <c r="N473" s="58"/>
      <c r="O473" s="58"/>
      <c r="P473" s="54">
        <f t="shared" si="190"/>
        <v>0</v>
      </c>
    </row>
    <row r="474" spans="1:16">
      <c r="A474" s="32" t="s">
        <v>1114</v>
      </c>
      <c r="B474" s="31" t="s">
        <v>29</v>
      </c>
      <c r="C474" s="32" t="s">
        <v>1115</v>
      </c>
      <c r="D474" s="58">
        <v>0</v>
      </c>
      <c r="E474" s="58">
        <v>0</v>
      </c>
      <c r="F474" s="58">
        <v>0</v>
      </c>
      <c r="G474" s="58">
        <v>0</v>
      </c>
      <c r="H474" s="58">
        <v>0</v>
      </c>
      <c r="I474" s="54">
        <v>0</v>
      </c>
      <c r="J474" s="58">
        <v>0</v>
      </c>
      <c r="K474" s="58"/>
      <c r="L474" s="58"/>
      <c r="M474" s="58"/>
      <c r="N474" s="58"/>
      <c r="O474" s="58"/>
      <c r="P474" s="54">
        <f t="shared" si="190"/>
        <v>0</v>
      </c>
    </row>
    <row r="475" spans="1:16">
      <c r="A475" s="32" t="s">
        <v>1116</v>
      </c>
      <c r="B475" s="31" t="s">
        <v>29</v>
      </c>
      <c r="C475" s="32" t="s">
        <v>1117</v>
      </c>
      <c r="D475" s="58">
        <v>0</v>
      </c>
      <c r="E475" s="58">
        <v>0</v>
      </c>
      <c r="F475" s="58">
        <v>0</v>
      </c>
      <c r="G475" s="58">
        <v>0</v>
      </c>
      <c r="H475" s="58">
        <v>0</v>
      </c>
      <c r="I475" s="54">
        <v>0</v>
      </c>
      <c r="J475" s="58">
        <v>0</v>
      </c>
      <c r="K475" s="58"/>
      <c r="L475" s="58"/>
      <c r="M475" s="58"/>
      <c r="N475" s="58"/>
      <c r="O475" s="58"/>
      <c r="P475" s="54">
        <f t="shared" si="190"/>
        <v>0</v>
      </c>
    </row>
    <row r="476" spans="1:16">
      <c r="A476" s="32" t="s">
        <v>1118</v>
      </c>
      <c r="B476" s="31" t="s">
        <v>29</v>
      </c>
      <c r="C476" s="32" t="s">
        <v>1119</v>
      </c>
      <c r="D476" s="58">
        <v>0</v>
      </c>
      <c r="E476" s="58">
        <v>0</v>
      </c>
      <c r="F476" s="58">
        <v>0</v>
      </c>
      <c r="G476" s="58">
        <v>0</v>
      </c>
      <c r="H476" s="58">
        <v>0</v>
      </c>
      <c r="I476" s="54">
        <v>0</v>
      </c>
      <c r="J476" s="58">
        <v>0</v>
      </c>
      <c r="K476" s="58"/>
      <c r="L476" s="58"/>
      <c r="M476" s="58"/>
      <c r="N476" s="58"/>
      <c r="O476" s="58"/>
      <c r="P476" s="54">
        <f t="shared" si="190"/>
        <v>0</v>
      </c>
    </row>
    <row r="477" spans="1:16">
      <c r="A477" s="32" t="s">
        <v>1120</v>
      </c>
      <c r="B477" s="31" t="s">
        <v>581</v>
      </c>
      <c r="C477" s="32" t="s">
        <v>1121</v>
      </c>
      <c r="D477" s="58">
        <v>0</v>
      </c>
      <c r="E477" s="58"/>
      <c r="F477" s="58"/>
      <c r="G477" s="58"/>
      <c r="H477" s="58"/>
      <c r="I477" s="54">
        <v>0</v>
      </c>
      <c r="J477" s="58">
        <v>6000</v>
      </c>
      <c r="K477" s="58"/>
      <c r="L477" s="58"/>
      <c r="M477" s="58"/>
      <c r="N477" s="58"/>
      <c r="O477" s="58"/>
      <c r="P477" s="54">
        <f t="shared" si="190"/>
        <v>6000</v>
      </c>
    </row>
    <row r="478" spans="1:16">
      <c r="A478" s="32" t="s">
        <v>1122</v>
      </c>
      <c r="B478" s="31" t="s">
        <v>126</v>
      </c>
      <c r="C478" s="32" t="s">
        <v>1123</v>
      </c>
      <c r="D478" s="58">
        <v>0</v>
      </c>
      <c r="E478" s="58">
        <v>85.81</v>
      </c>
      <c r="F478" s="58"/>
      <c r="G478" s="58">
        <v>311.48</v>
      </c>
      <c r="H478" s="58">
        <v>64.92</v>
      </c>
      <c r="I478" s="54">
        <v>0</v>
      </c>
      <c r="J478" s="58">
        <v>120.43</v>
      </c>
      <c r="K478" s="58">
        <v>47.2</v>
      </c>
      <c r="L478" s="58"/>
      <c r="M478" s="58"/>
      <c r="N478" s="58"/>
      <c r="O478" s="58"/>
      <c r="P478" s="54">
        <f t="shared" si="190"/>
        <v>629.84000000000015</v>
      </c>
    </row>
    <row r="479" spans="1:16">
      <c r="A479" s="47" t="s">
        <v>1124</v>
      </c>
      <c r="B479" s="31"/>
      <c r="C479" s="47" t="s">
        <v>1125</v>
      </c>
      <c r="D479" s="49">
        <f t="shared" ref="D479:I479" si="191">D483</f>
        <v>282.87</v>
      </c>
      <c r="E479" s="49">
        <f t="shared" si="191"/>
        <v>30.45</v>
      </c>
      <c r="F479" s="49">
        <f t="shared" si="191"/>
        <v>165.88</v>
      </c>
      <c r="G479" s="49">
        <f t="shared" si="191"/>
        <v>288.23</v>
      </c>
      <c r="H479" s="49">
        <f t="shared" si="191"/>
        <v>261.79000000000002</v>
      </c>
      <c r="I479" s="49">
        <f t="shared" si="191"/>
        <v>206.56</v>
      </c>
      <c r="J479" s="49">
        <f>SUM(J481+J483)</f>
        <v>421.81</v>
      </c>
      <c r="K479" s="49">
        <f t="shared" ref="K479:P479" si="192">SUM(K481+K483)</f>
        <v>364.7</v>
      </c>
      <c r="L479" s="49">
        <f t="shared" si="192"/>
        <v>330</v>
      </c>
      <c r="M479" s="49">
        <f t="shared" si="192"/>
        <v>330</v>
      </c>
      <c r="N479" s="49">
        <f t="shared" si="192"/>
        <v>330</v>
      </c>
      <c r="O479" s="49">
        <f t="shared" si="192"/>
        <v>330</v>
      </c>
      <c r="P479" s="49">
        <f t="shared" si="192"/>
        <v>3342.29</v>
      </c>
    </row>
    <row r="480" spans="1:16">
      <c r="A480" s="50" t="s">
        <v>1126</v>
      </c>
      <c r="B480" s="31"/>
      <c r="C480" s="55" t="s">
        <v>1127</v>
      </c>
      <c r="D480" s="49"/>
      <c r="E480" s="49"/>
      <c r="F480" s="49"/>
      <c r="G480" s="49"/>
      <c r="H480" s="49"/>
      <c r="I480" s="49"/>
      <c r="J480" s="49">
        <f>J481</f>
        <v>0</v>
      </c>
      <c r="K480" s="49">
        <f t="shared" ref="K480:P481" si="193">K481</f>
        <v>0</v>
      </c>
      <c r="L480" s="49">
        <f t="shared" si="193"/>
        <v>0</v>
      </c>
      <c r="M480" s="49">
        <f t="shared" si="193"/>
        <v>0</v>
      </c>
      <c r="N480" s="49">
        <f t="shared" si="193"/>
        <v>0</v>
      </c>
      <c r="O480" s="49">
        <f t="shared" si="193"/>
        <v>0</v>
      </c>
      <c r="P480" s="49">
        <f t="shared" si="193"/>
        <v>0</v>
      </c>
    </row>
    <row r="481" spans="1:16">
      <c r="A481" s="32" t="s">
        <v>1128</v>
      </c>
      <c r="B481" s="31"/>
      <c r="C481" s="32" t="s">
        <v>1129</v>
      </c>
      <c r="D481" s="58"/>
      <c r="E481" s="58"/>
      <c r="F481" s="58"/>
      <c r="G481" s="58"/>
      <c r="H481" s="58"/>
      <c r="I481" s="58"/>
      <c r="J481" s="58">
        <f>J482</f>
        <v>0</v>
      </c>
      <c r="K481" s="58">
        <f t="shared" si="193"/>
        <v>0</v>
      </c>
      <c r="L481" s="58">
        <f t="shared" si="193"/>
        <v>0</v>
      </c>
      <c r="M481" s="58">
        <f t="shared" si="193"/>
        <v>0</v>
      </c>
      <c r="N481" s="58">
        <f t="shared" si="193"/>
        <v>0</v>
      </c>
      <c r="O481" s="58">
        <f t="shared" si="193"/>
        <v>0</v>
      </c>
      <c r="P481" s="58">
        <f t="shared" si="193"/>
        <v>0</v>
      </c>
    </row>
    <row r="482" spans="1:16">
      <c r="A482" s="32" t="s">
        <v>1130</v>
      </c>
      <c r="B482" s="31" t="s">
        <v>173</v>
      </c>
      <c r="C482" s="32" t="s">
        <v>1131</v>
      </c>
      <c r="D482" s="58"/>
      <c r="E482" s="58"/>
      <c r="F482" s="58"/>
      <c r="G482" s="58"/>
      <c r="H482" s="58"/>
      <c r="I482" s="54"/>
      <c r="J482" s="58"/>
      <c r="K482" s="58"/>
      <c r="L482" s="58"/>
      <c r="M482" s="58"/>
      <c r="N482" s="58"/>
      <c r="O482" s="58"/>
      <c r="P482" s="54">
        <f>SUM(D482:O482)</f>
        <v>0</v>
      </c>
    </row>
    <row r="483" spans="1:16" ht="16.5" customHeight="1">
      <c r="A483" s="50" t="s">
        <v>1132</v>
      </c>
      <c r="B483" s="31"/>
      <c r="C483" s="55" t="s">
        <v>1133</v>
      </c>
      <c r="D483" s="56">
        <f>D484</f>
        <v>282.87</v>
      </c>
      <c r="E483" s="56">
        <f t="shared" ref="E483:P484" si="194">E484</f>
        <v>30.45</v>
      </c>
      <c r="F483" s="56">
        <f t="shared" si="194"/>
        <v>165.88</v>
      </c>
      <c r="G483" s="56">
        <f t="shared" si="194"/>
        <v>288.23</v>
      </c>
      <c r="H483" s="56">
        <f t="shared" si="194"/>
        <v>261.79000000000002</v>
      </c>
      <c r="I483" s="56">
        <f t="shared" si="194"/>
        <v>206.56</v>
      </c>
      <c r="J483" s="56">
        <f t="shared" si="194"/>
        <v>421.81</v>
      </c>
      <c r="K483" s="56">
        <f t="shared" si="194"/>
        <v>364.7</v>
      </c>
      <c r="L483" s="56">
        <f t="shared" si="194"/>
        <v>330</v>
      </c>
      <c r="M483" s="56">
        <f t="shared" si="194"/>
        <v>330</v>
      </c>
      <c r="N483" s="56">
        <f t="shared" si="194"/>
        <v>330</v>
      </c>
      <c r="O483" s="56">
        <f t="shared" si="194"/>
        <v>330</v>
      </c>
      <c r="P483" s="56">
        <f t="shared" si="194"/>
        <v>3342.29</v>
      </c>
    </row>
    <row r="484" spans="1:16">
      <c r="A484" s="32" t="s">
        <v>1134</v>
      </c>
      <c r="B484" s="31"/>
      <c r="C484" s="32" t="s">
        <v>1135</v>
      </c>
      <c r="D484" s="58">
        <f>D485</f>
        <v>282.87</v>
      </c>
      <c r="E484" s="58">
        <f>E485</f>
        <v>30.45</v>
      </c>
      <c r="F484" s="58">
        <f>F485</f>
        <v>165.88</v>
      </c>
      <c r="G484" s="58">
        <f>G485</f>
        <v>288.23</v>
      </c>
      <c r="H484" s="58">
        <f t="shared" si="194"/>
        <v>261.79000000000002</v>
      </c>
      <c r="I484" s="58">
        <f t="shared" si="194"/>
        <v>206.56</v>
      </c>
      <c r="J484" s="58">
        <f t="shared" si="194"/>
        <v>421.81</v>
      </c>
      <c r="K484" s="58">
        <f t="shared" si="194"/>
        <v>364.7</v>
      </c>
      <c r="L484" s="58">
        <f t="shared" si="194"/>
        <v>330</v>
      </c>
      <c r="M484" s="58">
        <f t="shared" si="194"/>
        <v>330</v>
      </c>
      <c r="N484" s="58">
        <f t="shared" si="194"/>
        <v>330</v>
      </c>
      <c r="O484" s="58">
        <f t="shared" si="194"/>
        <v>330</v>
      </c>
      <c r="P484" s="58">
        <f t="shared" si="194"/>
        <v>3342.29</v>
      </c>
    </row>
    <row r="485" spans="1:16">
      <c r="A485" s="32" t="s">
        <v>1136</v>
      </c>
      <c r="B485" s="31" t="s">
        <v>224</v>
      </c>
      <c r="C485" s="32" t="s">
        <v>1137</v>
      </c>
      <c r="D485" s="58">
        <v>282.87</v>
      </c>
      <c r="E485" s="58">
        <v>30.45</v>
      </c>
      <c r="F485" s="58">
        <v>165.88</v>
      </c>
      <c r="G485" s="58">
        <v>288.23</v>
      </c>
      <c r="H485" s="58">
        <v>261.79000000000002</v>
      </c>
      <c r="I485" s="54">
        <v>206.56</v>
      </c>
      <c r="J485" s="58">
        <v>421.81</v>
      </c>
      <c r="K485" s="58">
        <v>364.7</v>
      </c>
      <c r="L485" s="58">
        <v>330</v>
      </c>
      <c r="M485" s="58">
        <f>L485</f>
        <v>330</v>
      </c>
      <c r="N485" s="58">
        <f>M485</f>
        <v>330</v>
      </c>
      <c r="O485" s="58">
        <f>N485</f>
        <v>330</v>
      </c>
      <c r="P485" s="54">
        <f>SUM(D485:O485)</f>
        <v>3342.29</v>
      </c>
    </row>
    <row r="486" spans="1:16">
      <c r="A486" s="47" t="s">
        <v>1138</v>
      </c>
      <c r="B486" s="31"/>
      <c r="C486" s="47" t="s">
        <v>1139</v>
      </c>
      <c r="D486" s="49">
        <f t="shared" ref="D486:P486" si="195">SUM(D487+D491+D495)</f>
        <v>623822.65</v>
      </c>
      <c r="E486" s="49">
        <f t="shared" si="195"/>
        <v>297161.28999999998</v>
      </c>
      <c r="F486" s="49">
        <f t="shared" si="195"/>
        <v>283593.43999999994</v>
      </c>
      <c r="G486" s="49">
        <f>SUM(G487+G491+G495)</f>
        <v>242142.82</v>
      </c>
      <c r="H486" s="49">
        <f t="shared" si="195"/>
        <v>252664.73</v>
      </c>
      <c r="I486" s="49">
        <f t="shared" si="195"/>
        <v>153487.38</v>
      </c>
      <c r="J486" s="49">
        <f t="shared" si="195"/>
        <v>890837.67</v>
      </c>
      <c r="K486" s="49">
        <f t="shared" si="195"/>
        <v>179143.77</v>
      </c>
      <c r="L486" s="49">
        <f t="shared" si="195"/>
        <v>177600</v>
      </c>
      <c r="M486" s="49">
        <f t="shared" si="195"/>
        <v>177600</v>
      </c>
      <c r="N486" s="49">
        <f t="shared" si="195"/>
        <v>177600</v>
      </c>
      <c r="O486" s="49">
        <f t="shared" si="195"/>
        <v>177600</v>
      </c>
      <c r="P486" s="49">
        <f t="shared" si="195"/>
        <v>3633253.7499999995</v>
      </c>
    </row>
    <row r="487" spans="1:16" ht="27.75" customHeight="1">
      <c r="A487" s="50" t="s">
        <v>1140</v>
      </c>
      <c r="B487" s="31"/>
      <c r="C487" s="55" t="s">
        <v>1141</v>
      </c>
      <c r="D487" s="56">
        <f t="shared" ref="D487:P487" si="196">SUM(D488:D490)</f>
        <v>432799.45</v>
      </c>
      <c r="E487" s="56">
        <f>SUM(E488:E490)</f>
        <v>230227.87</v>
      </c>
      <c r="F487" s="56">
        <f>SUM(F488:F490)</f>
        <v>214676.52999999997</v>
      </c>
      <c r="G487" s="56">
        <f>SUM(G488:G490)</f>
        <v>183896.42</v>
      </c>
      <c r="H487" s="56">
        <f t="shared" si="196"/>
        <v>190397.26</v>
      </c>
      <c r="I487" s="56">
        <f t="shared" si="196"/>
        <v>100353.68</v>
      </c>
      <c r="J487" s="56">
        <f t="shared" si="196"/>
        <v>133332.55000000002</v>
      </c>
      <c r="K487" s="56">
        <f t="shared" si="196"/>
        <v>125913.12999999999</v>
      </c>
      <c r="L487" s="56">
        <f t="shared" si="196"/>
        <v>120000</v>
      </c>
      <c r="M487" s="56">
        <f t="shared" si="196"/>
        <v>120000</v>
      </c>
      <c r="N487" s="56">
        <f t="shared" si="196"/>
        <v>120000</v>
      </c>
      <c r="O487" s="56">
        <f t="shared" si="196"/>
        <v>120000</v>
      </c>
      <c r="P487" s="56">
        <f t="shared" si="196"/>
        <v>2091596.8899999997</v>
      </c>
    </row>
    <row r="488" spans="1:16">
      <c r="A488" s="32" t="s">
        <v>1142</v>
      </c>
      <c r="B488" s="31" t="s">
        <v>29</v>
      </c>
      <c r="C488" s="32" t="s">
        <v>1143</v>
      </c>
      <c r="D488" s="58">
        <v>259639.61</v>
      </c>
      <c r="E488" s="58">
        <v>138112.79999999999</v>
      </c>
      <c r="F488" s="58">
        <v>128780.17</v>
      </c>
      <c r="G488" s="58">
        <v>110313.71</v>
      </c>
      <c r="H488" s="58">
        <v>114211.08</v>
      </c>
      <c r="I488" s="54">
        <v>60188.97</v>
      </c>
      <c r="J488" s="58">
        <v>79970.880000000005</v>
      </c>
      <c r="K488" s="58">
        <v>75525.31</v>
      </c>
      <c r="L488" s="58">
        <v>72000</v>
      </c>
      <c r="M488" s="58">
        <f>L488</f>
        <v>72000</v>
      </c>
      <c r="N488" s="58">
        <f>M488</f>
        <v>72000</v>
      </c>
      <c r="O488" s="58">
        <f>N488</f>
        <v>72000</v>
      </c>
      <c r="P488" s="54">
        <f t="shared" ref="P488:P497" si="197">SUM(D488:O488)</f>
        <v>1254742.5299999998</v>
      </c>
    </row>
    <row r="489" spans="1:16">
      <c r="A489" s="32" t="s">
        <v>1144</v>
      </c>
      <c r="B489" s="31" t="s">
        <v>32</v>
      </c>
      <c r="C489" s="32" t="s">
        <v>1145</v>
      </c>
      <c r="D489" s="58">
        <v>108233.19</v>
      </c>
      <c r="E489" s="58">
        <v>57577.38</v>
      </c>
      <c r="F489" s="58">
        <v>53691.56</v>
      </c>
      <c r="G489" s="58">
        <v>45995.08</v>
      </c>
      <c r="H489" s="58">
        <v>47620.61</v>
      </c>
      <c r="I489" s="54">
        <v>25108</v>
      </c>
      <c r="J489" s="58">
        <v>33356.22</v>
      </c>
      <c r="K489" s="58">
        <v>31496.9</v>
      </c>
      <c r="L489" s="58">
        <v>30000</v>
      </c>
      <c r="M489" s="58">
        <f t="shared" ref="M489:O490" si="198">L489</f>
        <v>30000</v>
      </c>
      <c r="N489" s="58">
        <f t="shared" si="198"/>
        <v>30000</v>
      </c>
      <c r="O489" s="58">
        <f t="shared" si="198"/>
        <v>30000</v>
      </c>
      <c r="P489" s="54">
        <f t="shared" si="197"/>
        <v>523078.94000000006</v>
      </c>
    </row>
    <row r="490" spans="1:16">
      <c r="A490" s="32" t="s">
        <v>1146</v>
      </c>
      <c r="B490" s="31" t="s">
        <v>35</v>
      </c>
      <c r="C490" s="32" t="s">
        <v>1147</v>
      </c>
      <c r="D490" s="58">
        <v>64926.65</v>
      </c>
      <c r="E490" s="58">
        <v>34537.69</v>
      </c>
      <c r="F490" s="58">
        <v>32204.799999999999</v>
      </c>
      <c r="G490" s="58">
        <v>27587.63</v>
      </c>
      <c r="H490" s="58">
        <v>28565.57</v>
      </c>
      <c r="I490" s="54">
        <v>15056.71</v>
      </c>
      <c r="J490" s="58">
        <v>20005.45</v>
      </c>
      <c r="K490" s="58">
        <v>18890.919999999998</v>
      </c>
      <c r="L490" s="58">
        <v>18000</v>
      </c>
      <c r="M490" s="58">
        <f t="shared" si="198"/>
        <v>18000</v>
      </c>
      <c r="N490" s="58">
        <f t="shared" si="198"/>
        <v>18000</v>
      </c>
      <c r="O490" s="58">
        <f t="shared" si="198"/>
        <v>18000</v>
      </c>
      <c r="P490" s="54">
        <f t="shared" si="197"/>
        <v>313775.42</v>
      </c>
    </row>
    <row r="491" spans="1:16" ht="22.5" customHeight="1">
      <c r="A491" s="50" t="s">
        <v>1148</v>
      </c>
      <c r="B491" s="31"/>
      <c r="C491" s="55" t="s">
        <v>1149</v>
      </c>
      <c r="D491" s="56">
        <f t="shared" ref="D491:O491" si="199">SUM(D492:D494)</f>
        <v>137786.72</v>
      </c>
      <c r="E491" s="56">
        <f t="shared" si="199"/>
        <v>32749.43</v>
      </c>
      <c r="F491" s="56">
        <f t="shared" si="199"/>
        <v>29491.81</v>
      </c>
      <c r="G491" s="56">
        <f t="shared" si="199"/>
        <v>19728.91</v>
      </c>
      <c r="H491" s="56">
        <f t="shared" si="199"/>
        <v>19490.310000000001</v>
      </c>
      <c r="I491" s="56">
        <f t="shared" si="199"/>
        <v>19042.86</v>
      </c>
      <c r="J491" s="56">
        <f t="shared" si="199"/>
        <v>715798.72</v>
      </c>
      <c r="K491" s="56">
        <f t="shared" si="199"/>
        <v>16102.669999999998</v>
      </c>
      <c r="L491" s="56">
        <f t="shared" si="199"/>
        <v>20000</v>
      </c>
      <c r="M491" s="56">
        <f t="shared" si="199"/>
        <v>20000</v>
      </c>
      <c r="N491" s="56">
        <f t="shared" si="199"/>
        <v>20000</v>
      </c>
      <c r="O491" s="56">
        <f t="shared" si="199"/>
        <v>20000</v>
      </c>
      <c r="P491" s="56">
        <f>SUM(P492:P494)</f>
        <v>1070191.43</v>
      </c>
    </row>
    <row r="492" spans="1:16">
      <c r="A492" s="32" t="s">
        <v>1150</v>
      </c>
      <c r="B492" s="31" t="s">
        <v>29</v>
      </c>
      <c r="C492" s="32" t="s">
        <v>1151</v>
      </c>
      <c r="D492" s="58">
        <v>82670.149999999994</v>
      </c>
      <c r="E492" s="58">
        <v>19648.14</v>
      </c>
      <c r="F492" s="58">
        <v>17693.080000000002</v>
      </c>
      <c r="G492" s="58">
        <v>11835.46</v>
      </c>
      <c r="H492" s="58">
        <v>11692.48</v>
      </c>
      <c r="I492" s="54">
        <v>11423.93</v>
      </c>
      <c r="J492" s="58">
        <v>429476.47</v>
      </c>
      <c r="K492" s="58">
        <v>9659.9699999999993</v>
      </c>
      <c r="L492" s="58">
        <v>12000</v>
      </c>
      <c r="M492" s="58">
        <f t="shared" ref="M492:O494" si="200">L492</f>
        <v>12000</v>
      </c>
      <c r="N492" s="58">
        <f t="shared" si="200"/>
        <v>12000</v>
      </c>
      <c r="O492" s="58">
        <f t="shared" si="200"/>
        <v>12000</v>
      </c>
      <c r="P492" s="54">
        <f t="shared" si="197"/>
        <v>642099.67999999993</v>
      </c>
    </row>
    <row r="493" spans="1:16">
      <c r="A493" s="32" t="s">
        <v>1152</v>
      </c>
      <c r="B493" s="31" t="s">
        <v>32</v>
      </c>
      <c r="C493" s="32" t="s">
        <v>1153</v>
      </c>
      <c r="D493" s="58">
        <v>34448.19</v>
      </c>
      <c r="E493" s="58">
        <v>8188.57</v>
      </c>
      <c r="F493" s="58">
        <v>7374.64</v>
      </c>
      <c r="G493" s="58">
        <v>4934.13</v>
      </c>
      <c r="H493" s="58">
        <v>4874.29</v>
      </c>
      <c r="I493" s="54">
        <v>4762.08</v>
      </c>
      <c r="J493" s="58">
        <v>178951.98</v>
      </c>
      <c r="K493" s="58">
        <v>4027.06</v>
      </c>
      <c r="L493" s="58">
        <v>5000</v>
      </c>
      <c r="M493" s="58">
        <f t="shared" si="200"/>
        <v>5000</v>
      </c>
      <c r="N493" s="58">
        <f t="shared" si="200"/>
        <v>5000</v>
      </c>
      <c r="O493" s="58">
        <f t="shared" si="200"/>
        <v>5000</v>
      </c>
      <c r="P493" s="54">
        <f t="shared" si="197"/>
        <v>267560.94</v>
      </c>
    </row>
    <row r="494" spans="1:16">
      <c r="A494" s="32" t="s">
        <v>1154</v>
      </c>
      <c r="B494" s="31" t="s">
        <v>35</v>
      </c>
      <c r="C494" s="32" t="s">
        <v>1155</v>
      </c>
      <c r="D494" s="58">
        <v>20668.38</v>
      </c>
      <c r="E494" s="58">
        <v>4912.72</v>
      </c>
      <c r="F494" s="58">
        <v>4424.09</v>
      </c>
      <c r="G494" s="58">
        <v>2959.32</v>
      </c>
      <c r="H494" s="58">
        <v>2923.54</v>
      </c>
      <c r="I494" s="54">
        <v>2856.85</v>
      </c>
      <c r="J494" s="58">
        <v>107370.27</v>
      </c>
      <c r="K494" s="58">
        <v>2415.64</v>
      </c>
      <c r="L494" s="58">
        <v>3000</v>
      </c>
      <c r="M494" s="58">
        <f t="shared" si="200"/>
        <v>3000</v>
      </c>
      <c r="N494" s="58">
        <f t="shared" si="200"/>
        <v>3000</v>
      </c>
      <c r="O494" s="58">
        <f t="shared" si="200"/>
        <v>3000</v>
      </c>
      <c r="P494" s="54">
        <f t="shared" si="197"/>
        <v>160530.81000000003</v>
      </c>
    </row>
    <row r="495" spans="1:16">
      <c r="A495" s="50" t="s">
        <v>1156</v>
      </c>
      <c r="B495" s="31"/>
      <c r="C495" s="50" t="s">
        <v>1157</v>
      </c>
      <c r="D495" s="56">
        <f>SUM(D496:D497)</f>
        <v>53236.480000000003</v>
      </c>
      <c r="E495" s="56">
        <f>SUM(E496:E497)</f>
        <v>34183.99</v>
      </c>
      <c r="F495" s="56">
        <f>SUM(F496:F497)</f>
        <v>39425.1</v>
      </c>
      <c r="G495" s="56">
        <f>SUM(G496:G497)</f>
        <v>38517.49</v>
      </c>
      <c r="H495" s="56">
        <f>SUM(H496:H497)</f>
        <v>42777.16</v>
      </c>
      <c r="I495" s="56">
        <f t="shared" ref="I495:P495" si="201">SUM(I496:I496)</f>
        <v>34090.839999999997</v>
      </c>
      <c r="J495" s="56">
        <f t="shared" si="201"/>
        <v>41706.400000000001</v>
      </c>
      <c r="K495" s="56">
        <f t="shared" si="201"/>
        <v>37127.97</v>
      </c>
      <c r="L495" s="56">
        <f t="shared" si="201"/>
        <v>37600</v>
      </c>
      <c r="M495" s="56">
        <f t="shared" si="201"/>
        <v>37600</v>
      </c>
      <c r="N495" s="56">
        <f t="shared" si="201"/>
        <v>37600</v>
      </c>
      <c r="O495" s="56">
        <f t="shared" si="201"/>
        <v>37600</v>
      </c>
      <c r="P495" s="56">
        <f t="shared" si="201"/>
        <v>471465.43000000005</v>
      </c>
    </row>
    <row r="496" spans="1:16">
      <c r="A496" s="32" t="s">
        <v>1158</v>
      </c>
      <c r="B496" s="31" t="s">
        <v>29</v>
      </c>
      <c r="C496" s="32" t="s">
        <v>1159</v>
      </c>
      <c r="D496" s="58">
        <v>53236.480000000003</v>
      </c>
      <c r="E496" s="58">
        <v>34183.99</v>
      </c>
      <c r="F496" s="58">
        <v>39425.1</v>
      </c>
      <c r="G496" s="58">
        <v>38517.49</v>
      </c>
      <c r="H496" s="58">
        <v>42777.16</v>
      </c>
      <c r="I496" s="54">
        <v>34090.839999999997</v>
      </c>
      <c r="J496" s="58">
        <v>41706.400000000001</v>
      </c>
      <c r="K496" s="58">
        <v>37127.97</v>
      </c>
      <c r="L496" s="58">
        <v>37600</v>
      </c>
      <c r="M496" s="58">
        <f>L496</f>
        <v>37600</v>
      </c>
      <c r="N496" s="58">
        <f>M496</f>
        <v>37600</v>
      </c>
      <c r="O496" s="58">
        <f>N496</f>
        <v>37600</v>
      </c>
      <c r="P496" s="54">
        <f t="shared" si="197"/>
        <v>471465.43000000005</v>
      </c>
    </row>
    <row r="497" spans="1:16">
      <c r="A497" s="32" t="s">
        <v>1160</v>
      </c>
      <c r="B497" s="31" t="s">
        <v>29</v>
      </c>
      <c r="C497" s="32" t="s">
        <v>1161</v>
      </c>
      <c r="D497" s="58"/>
      <c r="E497" s="58">
        <v>0</v>
      </c>
      <c r="F497" s="58"/>
      <c r="G497" s="58">
        <v>0</v>
      </c>
      <c r="H497" s="58">
        <v>0</v>
      </c>
      <c r="I497" s="54">
        <v>0</v>
      </c>
      <c r="J497" s="58">
        <v>0</v>
      </c>
      <c r="K497" s="58"/>
      <c r="L497" s="58"/>
      <c r="M497" s="58"/>
      <c r="N497" s="58"/>
      <c r="O497" s="58"/>
      <c r="P497" s="54">
        <f t="shared" si="197"/>
        <v>0</v>
      </c>
    </row>
    <row r="498" spans="1:16">
      <c r="A498" s="47" t="s">
        <v>1162</v>
      </c>
      <c r="B498" s="31"/>
      <c r="C498" s="47" t="s">
        <v>1163</v>
      </c>
      <c r="D498" s="49">
        <f>D499</f>
        <v>1192.22</v>
      </c>
      <c r="E498" s="49">
        <f t="shared" ref="E498:P500" si="202">E499</f>
        <v>1384.09</v>
      </c>
      <c r="F498" s="49">
        <f t="shared" si="202"/>
        <v>1585.48</v>
      </c>
      <c r="G498" s="49">
        <f t="shared" si="202"/>
        <v>1055.44</v>
      </c>
      <c r="H498" s="49">
        <f t="shared" si="202"/>
        <v>1412.44</v>
      </c>
      <c r="I498" s="49">
        <f t="shared" si="202"/>
        <v>1193.27</v>
      </c>
      <c r="J498" s="49">
        <f t="shared" si="202"/>
        <v>2695.5</v>
      </c>
      <c r="K498" s="49">
        <f t="shared" si="202"/>
        <v>1226.46</v>
      </c>
      <c r="L498" s="49">
        <f t="shared" si="202"/>
        <v>1100</v>
      </c>
      <c r="M498" s="49">
        <f t="shared" si="202"/>
        <v>1100</v>
      </c>
      <c r="N498" s="49">
        <f t="shared" si="202"/>
        <v>1100</v>
      </c>
      <c r="O498" s="49">
        <f t="shared" si="202"/>
        <v>1100</v>
      </c>
      <c r="P498" s="49">
        <f t="shared" si="202"/>
        <v>16144.900000000001</v>
      </c>
    </row>
    <row r="499" spans="1:16" ht="19.5" customHeight="1">
      <c r="A499" s="50" t="s">
        <v>1164</v>
      </c>
      <c r="B499" s="31"/>
      <c r="C499" s="55" t="s">
        <v>1165</v>
      </c>
      <c r="D499" s="56">
        <f>D500</f>
        <v>1192.22</v>
      </c>
      <c r="E499" s="56">
        <f t="shared" si="202"/>
        <v>1384.09</v>
      </c>
      <c r="F499" s="56">
        <f t="shared" si="202"/>
        <v>1585.48</v>
      </c>
      <c r="G499" s="56">
        <f t="shared" si="202"/>
        <v>1055.44</v>
      </c>
      <c r="H499" s="56">
        <f t="shared" si="202"/>
        <v>1412.44</v>
      </c>
      <c r="I499" s="56">
        <f t="shared" si="202"/>
        <v>1193.27</v>
      </c>
      <c r="J499" s="56">
        <f t="shared" si="202"/>
        <v>2695.5</v>
      </c>
      <c r="K499" s="56">
        <f t="shared" si="202"/>
        <v>1226.46</v>
      </c>
      <c r="L499" s="56">
        <f t="shared" si="202"/>
        <v>1100</v>
      </c>
      <c r="M499" s="56">
        <f t="shared" si="202"/>
        <v>1100</v>
      </c>
      <c r="N499" s="56">
        <f t="shared" si="202"/>
        <v>1100</v>
      </c>
      <c r="O499" s="56">
        <f t="shared" si="202"/>
        <v>1100</v>
      </c>
      <c r="P499" s="56">
        <f t="shared" si="202"/>
        <v>16144.900000000001</v>
      </c>
    </row>
    <row r="500" spans="1:16">
      <c r="A500" s="32" t="s">
        <v>1166</v>
      </c>
      <c r="B500" s="31"/>
      <c r="C500" s="32" t="s">
        <v>1167</v>
      </c>
      <c r="D500" s="58">
        <f>D501</f>
        <v>1192.22</v>
      </c>
      <c r="E500" s="58">
        <f>E501</f>
        <v>1384.09</v>
      </c>
      <c r="F500" s="58">
        <f>F501</f>
        <v>1585.48</v>
      </c>
      <c r="G500" s="58">
        <f>G501</f>
        <v>1055.44</v>
      </c>
      <c r="H500" s="58">
        <f t="shared" si="202"/>
        <v>1412.44</v>
      </c>
      <c r="I500" s="58">
        <f t="shared" si="202"/>
        <v>1193.27</v>
      </c>
      <c r="J500" s="58">
        <f t="shared" si="202"/>
        <v>2695.5</v>
      </c>
      <c r="K500" s="58">
        <f t="shared" si="202"/>
        <v>1226.46</v>
      </c>
      <c r="L500" s="58">
        <f t="shared" si="202"/>
        <v>1100</v>
      </c>
      <c r="M500" s="58">
        <f t="shared" si="202"/>
        <v>1100</v>
      </c>
      <c r="N500" s="58">
        <f t="shared" si="202"/>
        <v>1100</v>
      </c>
      <c r="O500" s="58">
        <f t="shared" si="202"/>
        <v>1100</v>
      </c>
      <c r="P500" s="58">
        <f t="shared" si="202"/>
        <v>16144.900000000001</v>
      </c>
    </row>
    <row r="501" spans="1:16">
      <c r="A501" s="32" t="s">
        <v>1168</v>
      </c>
      <c r="B501" s="31" t="s">
        <v>224</v>
      </c>
      <c r="C501" s="32" t="s">
        <v>1169</v>
      </c>
      <c r="D501" s="58">
        <v>1192.22</v>
      </c>
      <c r="E501" s="58">
        <v>1384.09</v>
      </c>
      <c r="F501" s="58">
        <v>1585.48</v>
      </c>
      <c r="G501" s="58">
        <v>1055.44</v>
      </c>
      <c r="H501" s="58">
        <v>1412.44</v>
      </c>
      <c r="I501" s="54">
        <v>1193.27</v>
      </c>
      <c r="J501" s="58">
        <v>2695.5</v>
      </c>
      <c r="K501" s="58">
        <v>1226.46</v>
      </c>
      <c r="L501" s="58">
        <v>1100</v>
      </c>
      <c r="M501" s="58">
        <f>L501</f>
        <v>1100</v>
      </c>
      <c r="N501" s="58">
        <f>M501</f>
        <v>1100</v>
      </c>
      <c r="O501" s="58">
        <f>N501</f>
        <v>1100</v>
      </c>
      <c r="P501" s="54">
        <f>SUM(D501:O501)</f>
        <v>16144.900000000001</v>
      </c>
    </row>
    <row r="502" spans="1:16">
      <c r="A502" s="47" t="s">
        <v>1170</v>
      </c>
      <c r="B502" s="31"/>
      <c r="C502" s="47" t="s">
        <v>1171</v>
      </c>
      <c r="D502" s="49">
        <f t="shared" ref="D502:F503" si="203">D503</f>
        <v>11894.16</v>
      </c>
      <c r="E502" s="49">
        <f t="shared" si="203"/>
        <v>4455.58</v>
      </c>
      <c r="F502" s="49">
        <f t="shared" si="203"/>
        <v>13331.24</v>
      </c>
      <c r="G502" s="49">
        <f t="shared" ref="G502:P503" si="204">G503</f>
        <v>5024.38</v>
      </c>
      <c r="H502" s="49">
        <f t="shared" si="204"/>
        <v>16486.77</v>
      </c>
      <c r="I502" s="49">
        <f t="shared" si="204"/>
        <v>4667.38</v>
      </c>
      <c r="J502" s="49">
        <f t="shared" si="204"/>
        <v>13375.95</v>
      </c>
      <c r="K502" s="49">
        <f t="shared" si="204"/>
        <v>6575.78</v>
      </c>
      <c r="L502" s="49">
        <f t="shared" si="204"/>
        <v>10200</v>
      </c>
      <c r="M502" s="49">
        <f t="shared" si="204"/>
        <v>10200</v>
      </c>
      <c r="N502" s="49">
        <f t="shared" si="204"/>
        <v>10200</v>
      </c>
      <c r="O502" s="49">
        <f t="shared" si="204"/>
        <v>10200</v>
      </c>
      <c r="P502" s="49">
        <f t="shared" si="204"/>
        <v>116611.24</v>
      </c>
    </row>
    <row r="503" spans="1:16" ht="27.75" customHeight="1">
      <c r="A503" s="50" t="s">
        <v>1172</v>
      </c>
      <c r="B503" s="31"/>
      <c r="C503" s="55" t="s">
        <v>1173</v>
      </c>
      <c r="D503" s="56">
        <f t="shared" si="203"/>
        <v>11894.16</v>
      </c>
      <c r="E503" s="56">
        <f t="shared" si="203"/>
        <v>4455.58</v>
      </c>
      <c r="F503" s="56">
        <f t="shared" si="203"/>
        <v>13331.24</v>
      </c>
      <c r="G503" s="56">
        <f t="shared" si="204"/>
        <v>5024.38</v>
      </c>
      <c r="H503" s="56">
        <f t="shared" si="204"/>
        <v>16486.77</v>
      </c>
      <c r="I503" s="56">
        <f t="shared" si="204"/>
        <v>4667.38</v>
      </c>
      <c r="J503" s="56">
        <f>J504</f>
        <v>13375.95</v>
      </c>
      <c r="K503" s="56">
        <f t="shared" si="204"/>
        <v>6575.78</v>
      </c>
      <c r="L503" s="56">
        <f t="shared" si="204"/>
        <v>10200</v>
      </c>
      <c r="M503" s="56">
        <f t="shared" si="204"/>
        <v>10200</v>
      </c>
      <c r="N503" s="56">
        <f t="shared" si="204"/>
        <v>10200</v>
      </c>
      <c r="O503" s="56">
        <f t="shared" si="204"/>
        <v>10200</v>
      </c>
      <c r="P503" s="56">
        <f t="shared" si="204"/>
        <v>116611.24</v>
      </c>
    </row>
    <row r="504" spans="1:16">
      <c r="A504" s="32" t="s">
        <v>1174</v>
      </c>
      <c r="B504" s="31"/>
      <c r="C504" s="32" t="s">
        <v>1175</v>
      </c>
      <c r="D504" s="58">
        <f t="shared" ref="D504:J504" si="205">SUM(D505:D506)</f>
        <v>11894.16</v>
      </c>
      <c r="E504" s="58">
        <f t="shared" si="205"/>
        <v>4455.58</v>
      </c>
      <c r="F504" s="58">
        <f t="shared" si="205"/>
        <v>13331.24</v>
      </c>
      <c r="G504" s="58">
        <f t="shared" si="205"/>
        <v>5024.38</v>
      </c>
      <c r="H504" s="58">
        <f t="shared" si="205"/>
        <v>16486.77</v>
      </c>
      <c r="I504" s="58">
        <f t="shared" si="205"/>
        <v>4667.38</v>
      </c>
      <c r="J504" s="58">
        <f t="shared" si="205"/>
        <v>13375.95</v>
      </c>
      <c r="K504" s="58">
        <f t="shared" ref="K504:P504" si="206">SUM(K505:K506)</f>
        <v>6575.78</v>
      </c>
      <c r="L504" s="58">
        <f t="shared" si="206"/>
        <v>10200</v>
      </c>
      <c r="M504" s="58">
        <f t="shared" si="206"/>
        <v>10200</v>
      </c>
      <c r="N504" s="58">
        <f t="shared" si="206"/>
        <v>10200</v>
      </c>
      <c r="O504" s="58">
        <f t="shared" si="206"/>
        <v>10200</v>
      </c>
      <c r="P504" s="58">
        <f t="shared" si="206"/>
        <v>116611.24</v>
      </c>
    </row>
    <row r="505" spans="1:16">
      <c r="A505" s="32" t="s">
        <v>1176</v>
      </c>
      <c r="B505" s="31" t="s">
        <v>29</v>
      </c>
      <c r="C505" s="32" t="s">
        <v>1177</v>
      </c>
      <c r="D505" s="58">
        <v>11894.16</v>
      </c>
      <c r="E505" s="58">
        <v>4455.58</v>
      </c>
      <c r="F505" s="58">
        <v>13331.24</v>
      </c>
      <c r="G505" s="58">
        <v>5024.38</v>
      </c>
      <c r="H505" s="58">
        <v>16486.77</v>
      </c>
      <c r="I505" s="54">
        <v>4667.38</v>
      </c>
      <c r="J505" s="58">
        <v>13375.95</v>
      </c>
      <c r="K505" s="58">
        <v>6575.78</v>
      </c>
      <c r="L505" s="58">
        <v>10200</v>
      </c>
      <c r="M505" s="58">
        <f>L505</f>
        <v>10200</v>
      </c>
      <c r="N505" s="58">
        <f>M505</f>
        <v>10200</v>
      </c>
      <c r="O505" s="58">
        <f>N505</f>
        <v>10200</v>
      </c>
      <c r="P505" s="54">
        <f>SUM(D505:O505)</f>
        <v>116611.24</v>
      </c>
    </row>
    <row r="506" spans="1:16">
      <c r="A506" s="32" t="s">
        <v>1178</v>
      </c>
      <c r="B506" s="31" t="s">
        <v>581</v>
      </c>
      <c r="C506" s="32" t="s">
        <v>1179</v>
      </c>
      <c r="D506" s="58"/>
      <c r="E506" s="58">
        <v>0</v>
      </c>
      <c r="F506" s="58"/>
      <c r="G506" s="58">
        <v>0</v>
      </c>
      <c r="H506" s="58">
        <v>0</v>
      </c>
      <c r="I506" s="54">
        <v>0</v>
      </c>
      <c r="J506" s="58"/>
      <c r="K506" s="58"/>
      <c r="L506" s="58"/>
      <c r="M506" s="58"/>
      <c r="N506" s="58"/>
      <c r="O506" s="58"/>
      <c r="P506" s="54">
        <f>SUM(D506:O506)</f>
        <v>0</v>
      </c>
    </row>
    <row r="507" spans="1:16">
      <c r="A507" s="47" t="s">
        <v>1180</v>
      </c>
      <c r="B507" s="31"/>
      <c r="C507" s="47" t="s">
        <v>1181</v>
      </c>
      <c r="D507" s="49"/>
      <c r="E507" s="49"/>
      <c r="F507" s="49"/>
      <c r="G507" s="49"/>
      <c r="H507" s="49"/>
      <c r="I507" s="49"/>
      <c r="J507" s="49"/>
      <c r="K507" s="49">
        <f t="shared" ref="K507:P507" si="207">K508</f>
        <v>0</v>
      </c>
      <c r="L507" s="49">
        <f t="shared" si="207"/>
        <v>0</v>
      </c>
      <c r="M507" s="49">
        <f t="shared" si="207"/>
        <v>0</v>
      </c>
      <c r="N507" s="49">
        <f t="shared" si="207"/>
        <v>0</v>
      </c>
      <c r="O507" s="49">
        <f t="shared" si="207"/>
        <v>0</v>
      </c>
      <c r="P507" s="49">
        <f t="shared" si="207"/>
        <v>0</v>
      </c>
    </row>
    <row r="508" spans="1:16">
      <c r="A508" s="32" t="s">
        <v>1182</v>
      </c>
      <c r="B508" s="31" t="s">
        <v>29</v>
      </c>
      <c r="C508" s="32" t="s">
        <v>1183</v>
      </c>
      <c r="D508" s="58"/>
      <c r="E508" s="58"/>
      <c r="F508" s="58"/>
      <c r="G508" s="58"/>
      <c r="H508" s="58"/>
      <c r="I508" s="54">
        <v>0</v>
      </c>
      <c r="J508" s="58"/>
      <c r="K508" s="58">
        <v>0</v>
      </c>
      <c r="L508" s="58"/>
      <c r="M508" s="58"/>
      <c r="N508" s="58"/>
      <c r="O508" s="58"/>
      <c r="P508" s="54">
        <f>SUM(D508:O508)</f>
        <v>0</v>
      </c>
    </row>
    <row r="509" spans="1:16">
      <c r="A509" s="47" t="s">
        <v>1184</v>
      </c>
      <c r="B509" s="31"/>
      <c r="C509" s="47" t="s">
        <v>1185</v>
      </c>
      <c r="D509" s="49">
        <f>SUM(D510+D511+D512+D513+D518+D527)</f>
        <v>46181.04</v>
      </c>
      <c r="E509" s="49">
        <f>SUM(E510+E511+E512+E513+E518+E527)</f>
        <v>51928.950000000004</v>
      </c>
      <c r="F509" s="49">
        <f>SUM(F510+F511+F512+F513+F518+F527)</f>
        <v>50471.45</v>
      </c>
      <c r="G509" s="49">
        <f t="shared" ref="G509:P509" si="208">SUM(G510+G511+G512+G513+G518+G527)</f>
        <v>73700.969999999987</v>
      </c>
      <c r="H509" s="49">
        <f t="shared" si="208"/>
        <v>112099.87</v>
      </c>
      <c r="I509" s="90">
        <f>SUM(I510+I511+I512+I513+I518+I527)</f>
        <v>96863.659999999989</v>
      </c>
      <c r="J509" s="49">
        <f t="shared" si="208"/>
        <v>158432.04999999999</v>
      </c>
      <c r="K509" s="49">
        <f t="shared" si="208"/>
        <v>59705.83</v>
      </c>
      <c r="L509" s="49">
        <f t="shared" si="208"/>
        <v>46290.19</v>
      </c>
      <c r="M509" s="49">
        <f t="shared" si="208"/>
        <v>46290.19</v>
      </c>
      <c r="N509" s="49">
        <f t="shared" si="208"/>
        <v>46290.19</v>
      </c>
      <c r="O509" s="49">
        <f t="shared" si="208"/>
        <v>46290.19</v>
      </c>
      <c r="P509" s="49">
        <f t="shared" si="208"/>
        <v>834871.18</v>
      </c>
    </row>
    <row r="510" spans="1:16">
      <c r="A510" s="50" t="s">
        <v>1186</v>
      </c>
      <c r="B510" s="31" t="s">
        <v>29</v>
      </c>
      <c r="C510" s="50" t="s">
        <v>1187</v>
      </c>
      <c r="D510" s="56">
        <v>1751.61</v>
      </c>
      <c r="E510" s="56">
        <v>1194.18</v>
      </c>
      <c r="F510" s="56">
        <v>2339.7399999999998</v>
      </c>
      <c r="G510" s="56">
        <v>382.87</v>
      </c>
      <c r="H510" s="56">
        <v>817.39</v>
      </c>
      <c r="I510" s="49">
        <v>814.36</v>
      </c>
      <c r="J510" s="56"/>
      <c r="K510" s="56">
        <v>379.83</v>
      </c>
      <c r="L510" s="56">
        <f>K510</f>
        <v>379.83</v>
      </c>
      <c r="M510" s="56">
        <f>L510</f>
        <v>379.83</v>
      </c>
      <c r="N510" s="56">
        <f>M510</f>
        <v>379.83</v>
      </c>
      <c r="O510" s="56">
        <f>N510</f>
        <v>379.83</v>
      </c>
      <c r="P510" s="54">
        <f>SUM(D510:O510)</f>
        <v>9199.2999999999993</v>
      </c>
    </row>
    <row r="511" spans="1:16">
      <c r="A511" s="50" t="s">
        <v>1188</v>
      </c>
      <c r="B511" s="31" t="s">
        <v>581</v>
      </c>
      <c r="C511" s="50" t="s">
        <v>1189</v>
      </c>
      <c r="D511" s="56">
        <v>0</v>
      </c>
      <c r="E511" s="56">
        <v>0</v>
      </c>
      <c r="F511" s="56">
        <v>0</v>
      </c>
      <c r="G511" s="56">
        <v>0</v>
      </c>
      <c r="H511" s="56">
        <v>0</v>
      </c>
      <c r="I511" s="49">
        <v>0</v>
      </c>
      <c r="J511" s="56">
        <v>0</v>
      </c>
      <c r="K511" s="56">
        <v>0</v>
      </c>
      <c r="L511" s="56"/>
      <c r="M511" s="56"/>
      <c r="N511" s="56"/>
      <c r="O511" s="56"/>
      <c r="P511" s="54">
        <f>SUM(D511:O511)</f>
        <v>0</v>
      </c>
    </row>
    <row r="512" spans="1:16">
      <c r="A512" s="50" t="s">
        <v>1190</v>
      </c>
      <c r="B512" s="31" t="s">
        <v>542</v>
      </c>
      <c r="C512" s="50" t="s">
        <v>1191</v>
      </c>
      <c r="D512" s="56">
        <v>40517.279999999999</v>
      </c>
      <c r="E512" s="56">
        <v>43435.12</v>
      </c>
      <c r="F512" s="56">
        <v>41759.26</v>
      </c>
      <c r="G512" s="56">
        <v>66586.539999999994</v>
      </c>
      <c r="H512" s="56">
        <v>97116.18</v>
      </c>
      <c r="I512" s="49">
        <v>74494.87</v>
      </c>
      <c r="J512" s="56">
        <v>96202.66</v>
      </c>
      <c r="K512" s="56">
        <v>45910.36</v>
      </c>
      <c r="L512" s="56">
        <f>K512</f>
        <v>45910.36</v>
      </c>
      <c r="M512" s="56">
        <f>L512</f>
        <v>45910.36</v>
      </c>
      <c r="N512" s="56">
        <f>M512</f>
        <v>45910.36</v>
      </c>
      <c r="O512" s="56">
        <f>N512</f>
        <v>45910.36</v>
      </c>
      <c r="P512" s="54">
        <f>SUM(D512:O512)</f>
        <v>689663.71</v>
      </c>
    </row>
    <row r="513" spans="1:16">
      <c r="A513" s="50" t="s">
        <v>1192</v>
      </c>
      <c r="B513" s="31"/>
      <c r="C513" s="50" t="s">
        <v>1193</v>
      </c>
      <c r="D513" s="56">
        <f>D514</f>
        <v>248.78</v>
      </c>
      <c r="E513" s="56">
        <f>E514</f>
        <v>0</v>
      </c>
      <c r="F513" s="56">
        <f>SUM(F514:F515)</f>
        <v>1268.81</v>
      </c>
      <c r="G513" s="56">
        <f t="shared" ref="G513:O513" si="209">SUM(G514:G515)</f>
        <v>3898.56</v>
      </c>
      <c r="H513" s="56">
        <f t="shared" si="209"/>
        <v>1428.16</v>
      </c>
      <c r="I513" s="56">
        <f>SUM(I514:I516)</f>
        <v>7282.14</v>
      </c>
      <c r="J513" s="56">
        <f t="shared" si="209"/>
        <v>0</v>
      </c>
      <c r="K513" s="56">
        <f>SUM(K514:K515)</f>
        <v>183.8</v>
      </c>
      <c r="L513" s="56">
        <f t="shared" si="209"/>
        <v>0</v>
      </c>
      <c r="M513" s="56">
        <f t="shared" si="209"/>
        <v>0</v>
      </c>
      <c r="N513" s="56">
        <f t="shared" si="209"/>
        <v>0</v>
      </c>
      <c r="O513" s="56">
        <f t="shared" si="209"/>
        <v>0</v>
      </c>
      <c r="P513" s="56">
        <f>SUM(P514:P517)</f>
        <v>14310.25</v>
      </c>
    </row>
    <row r="514" spans="1:16">
      <c r="A514" s="32" t="s">
        <v>1194</v>
      </c>
      <c r="B514" s="31" t="s">
        <v>545</v>
      </c>
      <c r="C514" s="32" t="s">
        <v>1195</v>
      </c>
      <c r="D514" s="58">
        <v>248.78</v>
      </c>
      <c r="E514" s="58"/>
      <c r="F514" s="58">
        <v>1268.81</v>
      </c>
      <c r="G514" s="58">
        <v>3898.56</v>
      </c>
      <c r="H514" s="58">
        <v>1428.16</v>
      </c>
      <c r="I514" s="54">
        <v>6782.14</v>
      </c>
      <c r="J514" s="58">
        <v>0</v>
      </c>
      <c r="K514" s="58">
        <v>183.8</v>
      </c>
      <c r="L514" s="58"/>
      <c r="M514" s="58"/>
      <c r="N514" s="58"/>
      <c r="O514" s="58"/>
      <c r="P514" s="54">
        <f>SUM(D514:O514)</f>
        <v>13810.25</v>
      </c>
    </row>
    <row r="515" spans="1:16">
      <c r="A515" s="32" t="s">
        <v>1196</v>
      </c>
      <c r="B515" s="31" t="s">
        <v>29</v>
      </c>
      <c r="C515" s="32" t="s">
        <v>1197</v>
      </c>
      <c r="D515" s="58"/>
      <c r="E515" s="58"/>
      <c r="F515" s="58">
        <v>0</v>
      </c>
      <c r="G515" s="58">
        <v>0</v>
      </c>
      <c r="H515" s="58">
        <v>0</v>
      </c>
      <c r="I515" s="54">
        <v>0</v>
      </c>
      <c r="J515" s="58"/>
      <c r="K515" s="58">
        <v>0</v>
      </c>
      <c r="L515" s="58"/>
      <c r="M515" s="58"/>
      <c r="N515" s="58"/>
      <c r="O515" s="58"/>
      <c r="P515" s="54">
        <f t="shared" ref="P515:P526" si="210">SUM(D515:O515)</f>
        <v>0</v>
      </c>
    </row>
    <row r="516" spans="1:16">
      <c r="A516" s="93" t="s">
        <v>1198</v>
      </c>
      <c r="B516" s="94" t="s">
        <v>224</v>
      </c>
      <c r="C516" s="93" t="s">
        <v>1199</v>
      </c>
      <c r="D516" s="58"/>
      <c r="E516" s="58"/>
      <c r="F516" s="58"/>
      <c r="G516" s="58"/>
      <c r="H516" s="58"/>
      <c r="I516" s="58">
        <v>500</v>
      </c>
      <c r="J516" s="58"/>
      <c r="K516" s="58"/>
      <c r="L516" s="58"/>
      <c r="M516" s="58"/>
      <c r="N516" s="58"/>
      <c r="O516" s="58"/>
      <c r="P516" s="58">
        <f t="shared" si="210"/>
        <v>500</v>
      </c>
    </row>
    <row r="517" spans="1:16">
      <c r="A517" s="50" t="s">
        <v>1200</v>
      </c>
      <c r="B517" s="31" t="s">
        <v>126</v>
      </c>
      <c r="C517" s="50" t="s">
        <v>1201</v>
      </c>
      <c r="D517" s="56"/>
      <c r="E517" s="56"/>
      <c r="F517" s="56"/>
      <c r="G517" s="56">
        <v>0</v>
      </c>
      <c r="H517" s="56">
        <v>0</v>
      </c>
      <c r="I517" s="49">
        <v>0</v>
      </c>
      <c r="J517" s="56"/>
      <c r="K517" s="56">
        <v>0</v>
      </c>
      <c r="L517" s="56"/>
      <c r="M517" s="56"/>
      <c r="N517" s="56"/>
      <c r="O517" s="56"/>
      <c r="P517" s="54">
        <f t="shared" si="210"/>
        <v>0</v>
      </c>
    </row>
    <row r="518" spans="1:16">
      <c r="A518" s="50" t="s">
        <v>1202</v>
      </c>
      <c r="B518" s="31"/>
      <c r="C518" s="50" t="s">
        <v>1203</v>
      </c>
      <c r="D518" s="56">
        <f>SUM(D519:D527)</f>
        <v>3663.3699999999994</v>
      </c>
      <c r="E518" s="56">
        <f t="shared" ref="E518:P518" si="211">SUM(E519:E527)</f>
        <v>7299.65</v>
      </c>
      <c r="F518" s="56">
        <f>SUM(F519:F527)</f>
        <v>5103.6399999999994</v>
      </c>
      <c r="G518" s="56">
        <f t="shared" si="211"/>
        <v>2833</v>
      </c>
      <c r="H518" s="56">
        <f>SUM(H519:H527)</f>
        <v>12738.14</v>
      </c>
      <c r="I518" s="56">
        <f t="shared" si="211"/>
        <v>14272.289999999999</v>
      </c>
      <c r="J518" s="56">
        <f>SUM(J519:J527)</f>
        <v>62229.39</v>
      </c>
      <c r="K518" s="56">
        <f>SUM(K519:K526)</f>
        <v>12905.24</v>
      </c>
      <c r="L518" s="56">
        <f t="shared" si="211"/>
        <v>0</v>
      </c>
      <c r="M518" s="56">
        <f t="shared" si="211"/>
        <v>0</v>
      </c>
      <c r="N518" s="56">
        <f t="shared" si="211"/>
        <v>0</v>
      </c>
      <c r="O518" s="56">
        <f t="shared" si="211"/>
        <v>0</v>
      </c>
      <c r="P518" s="56">
        <f t="shared" si="211"/>
        <v>121371.32</v>
      </c>
    </row>
    <row r="519" spans="1:16">
      <c r="A519" s="32" t="s">
        <v>1204</v>
      </c>
      <c r="B519" s="31" t="s">
        <v>29</v>
      </c>
      <c r="C519" s="32" t="s">
        <v>1205</v>
      </c>
      <c r="D519" s="58"/>
      <c r="E519" s="58"/>
      <c r="F519" s="58"/>
      <c r="G519" s="58"/>
      <c r="H519" s="58"/>
      <c r="I519" s="54">
        <v>0</v>
      </c>
      <c r="J519" s="58"/>
      <c r="K519" s="58"/>
      <c r="L519" s="58"/>
      <c r="M519" s="58"/>
      <c r="N519" s="58"/>
      <c r="O519" s="58"/>
      <c r="P519" s="54">
        <f t="shared" si="210"/>
        <v>0</v>
      </c>
    </row>
    <row r="520" spans="1:16">
      <c r="A520" s="32" t="s">
        <v>1206</v>
      </c>
      <c r="B520" s="31" t="s">
        <v>29</v>
      </c>
      <c r="C520" s="32" t="s">
        <v>1207</v>
      </c>
      <c r="D520" s="58"/>
      <c r="E520" s="58"/>
      <c r="F520" s="58"/>
      <c r="G520" s="58"/>
      <c r="H520" s="58"/>
      <c r="I520" s="54">
        <v>0</v>
      </c>
      <c r="J520" s="58"/>
      <c r="K520" s="58"/>
      <c r="L520" s="58"/>
      <c r="M520" s="58"/>
      <c r="N520" s="58"/>
      <c r="O520" s="58"/>
      <c r="P520" s="54">
        <f t="shared" si="210"/>
        <v>0</v>
      </c>
    </row>
    <row r="521" spans="1:16">
      <c r="A521" s="32" t="s">
        <v>1208</v>
      </c>
      <c r="B521" s="31" t="s">
        <v>29</v>
      </c>
      <c r="C521" s="32" t="s">
        <v>1209</v>
      </c>
      <c r="D521" s="58"/>
      <c r="E521" s="58">
        <v>127.71</v>
      </c>
      <c r="F521" s="58">
        <v>1277.05</v>
      </c>
      <c r="G521" s="58"/>
      <c r="H521" s="58">
        <v>127.71</v>
      </c>
      <c r="I521" s="54">
        <v>0</v>
      </c>
      <c r="J521" s="58"/>
      <c r="K521" s="58"/>
      <c r="L521" s="58"/>
      <c r="M521" s="58"/>
      <c r="N521" s="58"/>
      <c r="O521" s="58"/>
      <c r="P521" s="54">
        <f t="shared" si="210"/>
        <v>1532.47</v>
      </c>
    </row>
    <row r="522" spans="1:16">
      <c r="A522" s="32" t="s">
        <v>1210</v>
      </c>
      <c r="B522" s="31" t="s">
        <v>29</v>
      </c>
      <c r="C522" s="32" t="s">
        <v>1211</v>
      </c>
      <c r="D522" s="58">
        <v>1210.32</v>
      </c>
      <c r="E522" s="58">
        <v>1291.55</v>
      </c>
      <c r="F522" s="58">
        <v>1623.34</v>
      </c>
      <c r="G522" s="58">
        <v>1283.9000000000001</v>
      </c>
      <c r="H522" s="58">
        <v>5300.37</v>
      </c>
      <c r="I522" s="54">
        <v>6157.59</v>
      </c>
      <c r="J522" s="58">
        <v>2291.73</v>
      </c>
      <c r="K522" s="58">
        <v>752.16</v>
      </c>
      <c r="L522" s="58"/>
      <c r="M522" s="58"/>
      <c r="N522" s="58"/>
      <c r="O522" s="58"/>
      <c r="P522" s="54">
        <f t="shared" si="210"/>
        <v>19910.96</v>
      </c>
    </row>
    <row r="523" spans="1:16">
      <c r="A523" s="32" t="s">
        <v>1212</v>
      </c>
      <c r="B523" s="31" t="s">
        <v>29</v>
      </c>
      <c r="C523" s="32" t="s">
        <v>1213</v>
      </c>
      <c r="D523" s="58">
        <v>612.13</v>
      </c>
      <c r="E523" s="58">
        <v>1621.99</v>
      </c>
      <c r="F523" s="58">
        <v>1087.3399999999999</v>
      </c>
      <c r="G523" s="58">
        <v>561.91999999999996</v>
      </c>
      <c r="H523" s="58">
        <v>0</v>
      </c>
      <c r="I523" s="54">
        <v>0</v>
      </c>
      <c r="J523" s="58">
        <v>127.71</v>
      </c>
      <c r="K523" s="58">
        <v>138.76</v>
      </c>
      <c r="L523" s="58"/>
      <c r="M523" s="58"/>
      <c r="N523" s="58"/>
      <c r="O523" s="58"/>
      <c r="P523" s="54">
        <f t="shared" si="210"/>
        <v>4149.8500000000004</v>
      </c>
    </row>
    <row r="524" spans="1:16">
      <c r="A524" s="32" t="s">
        <v>1214</v>
      </c>
      <c r="B524" s="31" t="s">
        <v>29</v>
      </c>
      <c r="C524" s="32" t="s">
        <v>1215</v>
      </c>
      <c r="D524" s="58">
        <v>1560.99</v>
      </c>
      <c r="E524" s="58">
        <v>149.41999999999999</v>
      </c>
      <c r="F524" s="58">
        <v>127.71</v>
      </c>
      <c r="G524" s="58">
        <v>667.92</v>
      </c>
      <c r="H524" s="58">
        <v>6279.6</v>
      </c>
      <c r="I524" s="54">
        <v>5446.96</v>
      </c>
      <c r="J524" s="58">
        <v>5783.65</v>
      </c>
      <c r="K524" s="58">
        <v>10594.43</v>
      </c>
      <c r="L524" s="58"/>
      <c r="M524" s="58"/>
      <c r="N524" s="58"/>
      <c r="O524" s="58"/>
      <c r="P524" s="54">
        <f t="shared" si="210"/>
        <v>30610.68</v>
      </c>
    </row>
    <row r="525" spans="1:16">
      <c r="A525" s="32" t="s">
        <v>1216</v>
      </c>
      <c r="B525" s="31" t="s">
        <v>29</v>
      </c>
      <c r="C525" s="32" t="s">
        <v>1217</v>
      </c>
      <c r="D525" s="58">
        <v>0</v>
      </c>
      <c r="E525" s="58">
        <v>0</v>
      </c>
      <c r="F525" s="58">
        <v>0</v>
      </c>
      <c r="G525" s="58">
        <v>0</v>
      </c>
      <c r="H525" s="58">
        <v>0</v>
      </c>
      <c r="I525" s="54">
        <v>0</v>
      </c>
      <c r="J525" s="58">
        <v>0</v>
      </c>
      <c r="K525" s="58"/>
      <c r="L525" s="58"/>
      <c r="M525" s="58"/>
      <c r="N525" s="58"/>
      <c r="O525" s="58"/>
      <c r="P525" s="54">
        <f t="shared" si="210"/>
        <v>0</v>
      </c>
    </row>
    <row r="526" spans="1:16">
      <c r="A526" s="32" t="s">
        <v>1218</v>
      </c>
      <c r="B526" s="31" t="s">
        <v>29</v>
      </c>
      <c r="C526" s="32" t="s">
        <v>1219</v>
      </c>
      <c r="D526" s="58">
        <v>279.93</v>
      </c>
      <c r="E526" s="58">
        <v>4108.9799999999996</v>
      </c>
      <c r="F526" s="58">
        <v>988.2</v>
      </c>
      <c r="G526" s="58">
        <v>319.26</v>
      </c>
      <c r="H526" s="58">
        <v>1030.46</v>
      </c>
      <c r="I526" s="54">
        <v>2667.74</v>
      </c>
      <c r="J526" s="58">
        <v>54026.3</v>
      </c>
      <c r="K526" s="58">
        <v>1419.89</v>
      </c>
      <c r="L526" s="58"/>
      <c r="M526" s="58"/>
      <c r="N526" s="58"/>
      <c r="O526" s="58"/>
      <c r="P526" s="54">
        <f t="shared" si="210"/>
        <v>64840.76</v>
      </c>
    </row>
    <row r="527" spans="1:16">
      <c r="A527" s="50" t="s">
        <v>1220</v>
      </c>
      <c r="B527" s="31" t="s">
        <v>29</v>
      </c>
      <c r="C527" s="50" t="s">
        <v>1221</v>
      </c>
      <c r="D527" s="56">
        <v>0</v>
      </c>
      <c r="E527" s="56"/>
      <c r="F527" s="56"/>
      <c r="G527" s="56">
        <v>0</v>
      </c>
      <c r="H527" s="56">
        <v>0</v>
      </c>
      <c r="I527" s="56"/>
      <c r="J527" s="56"/>
      <c r="K527" s="56">
        <v>326.60000000000002</v>
      </c>
      <c r="L527" s="56"/>
      <c r="M527" s="56"/>
      <c r="N527" s="56"/>
      <c r="O527" s="56"/>
      <c r="P527" s="56">
        <f>SUM(D527:O527)</f>
        <v>326.60000000000002</v>
      </c>
    </row>
    <row r="528" spans="1:16">
      <c r="A528" s="45" t="s">
        <v>1222</v>
      </c>
      <c r="B528" s="31"/>
      <c r="C528" s="45" t="s">
        <v>1223</v>
      </c>
      <c r="D528" s="44">
        <f>D534</f>
        <v>864309.78</v>
      </c>
      <c r="E528" s="44">
        <f>E534</f>
        <v>1893582.67</v>
      </c>
      <c r="F528" s="44">
        <f>F534</f>
        <v>1172760.78</v>
      </c>
      <c r="G528" s="44">
        <f>G529+G534</f>
        <v>486080.89999999997</v>
      </c>
      <c r="H528" s="44">
        <f t="shared" ref="H528:P528" si="212">H529+H534</f>
        <v>178193.22999999998</v>
      </c>
      <c r="I528" s="44">
        <f>I529+I534</f>
        <v>471892.26</v>
      </c>
      <c r="J528" s="44">
        <f t="shared" si="212"/>
        <v>151529.10999999999</v>
      </c>
      <c r="K528" s="44">
        <f t="shared" si="212"/>
        <v>1937463.5599999998</v>
      </c>
      <c r="L528" s="44">
        <f t="shared" si="212"/>
        <v>767900</v>
      </c>
      <c r="M528" s="44">
        <f t="shared" si="212"/>
        <v>767900</v>
      </c>
      <c r="N528" s="44">
        <f t="shared" si="212"/>
        <v>767900</v>
      </c>
      <c r="O528" s="44">
        <f t="shared" si="212"/>
        <v>764795.76</v>
      </c>
      <c r="P528" s="44">
        <f t="shared" si="212"/>
        <v>10224308.050000001</v>
      </c>
    </row>
    <row r="529" spans="1:16">
      <c r="A529" s="47" t="s">
        <v>1224</v>
      </c>
      <c r="B529" s="31"/>
      <c r="C529" s="47" t="s">
        <v>1225</v>
      </c>
      <c r="D529" s="49"/>
      <c r="E529" s="49"/>
      <c r="F529" s="49"/>
      <c r="G529" s="49">
        <f>G530</f>
        <v>0</v>
      </c>
      <c r="H529" s="49">
        <f t="shared" ref="H529:P529" si="213">H530</f>
        <v>0</v>
      </c>
      <c r="I529" s="49">
        <f t="shared" si="213"/>
        <v>3747.47</v>
      </c>
      <c r="J529" s="49">
        <f t="shared" si="213"/>
        <v>0</v>
      </c>
      <c r="K529" s="49">
        <f t="shared" si="213"/>
        <v>0</v>
      </c>
      <c r="L529" s="49">
        <f t="shared" si="213"/>
        <v>0</v>
      </c>
      <c r="M529" s="49">
        <f t="shared" si="213"/>
        <v>0</v>
      </c>
      <c r="N529" s="49">
        <f t="shared" si="213"/>
        <v>0</v>
      </c>
      <c r="O529" s="49">
        <f t="shared" si="213"/>
        <v>0</v>
      </c>
      <c r="P529" s="49">
        <f t="shared" si="213"/>
        <v>3747.47</v>
      </c>
    </row>
    <row r="530" spans="1:16">
      <c r="A530" s="50" t="s">
        <v>1226</v>
      </c>
      <c r="B530" s="31"/>
      <c r="C530" s="50" t="s">
        <v>1227</v>
      </c>
      <c r="D530" s="56"/>
      <c r="E530" s="56"/>
      <c r="F530" s="56"/>
      <c r="G530" s="56">
        <f>G533</f>
        <v>0</v>
      </c>
      <c r="H530" s="56">
        <f>H533</f>
        <v>0</v>
      </c>
      <c r="I530" s="56">
        <f>SUM(I531:I533)</f>
        <v>3747.47</v>
      </c>
      <c r="J530" s="56">
        <f t="shared" ref="J530:P530" si="214">SUM(J531:J533)</f>
        <v>0</v>
      </c>
      <c r="K530" s="56">
        <f t="shared" si="214"/>
        <v>0</v>
      </c>
      <c r="L530" s="56">
        <f t="shared" si="214"/>
        <v>0</v>
      </c>
      <c r="M530" s="56">
        <f t="shared" si="214"/>
        <v>0</v>
      </c>
      <c r="N530" s="56">
        <f t="shared" si="214"/>
        <v>0</v>
      </c>
      <c r="O530" s="56">
        <f t="shared" si="214"/>
        <v>0</v>
      </c>
      <c r="P530" s="56">
        <f t="shared" si="214"/>
        <v>3747.47</v>
      </c>
    </row>
    <row r="531" spans="1:16">
      <c r="A531" s="95" t="s">
        <v>1228</v>
      </c>
      <c r="B531" s="94" t="s">
        <v>343</v>
      </c>
      <c r="C531" s="95" t="s">
        <v>1229</v>
      </c>
      <c r="D531" s="56"/>
      <c r="E531" s="56"/>
      <c r="F531" s="56"/>
      <c r="G531" s="56"/>
      <c r="H531" s="56"/>
      <c r="I531" s="56">
        <v>2483.4699999999998</v>
      </c>
      <c r="J531" s="56"/>
      <c r="K531" s="56"/>
      <c r="L531" s="56"/>
      <c r="M531" s="56"/>
      <c r="N531" s="56"/>
      <c r="O531" s="56"/>
      <c r="P531" s="58">
        <f>SUM(D531:O531)</f>
        <v>2483.4699999999998</v>
      </c>
    </row>
    <row r="532" spans="1:16">
      <c r="A532" s="95" t="s">
        <v>1230</v>
      </c>
      <c r="B532" s="94" t="s">
        <v>601</v>
      </c>
      <c r="C532" s="95" t="s">
        <v>1231</v>
      </c>
      <c r="D532" s="56"/>
      <c r="E532" s="56"/>
      <c r="F532" s="56"/>
      <c r="G532" s="56"/>
      <c r="H532" s="56"/>
      <c r="I532" s="56">
        <v>1264</v>
      </c>
      <c r="J532" s="56"/>
      <c r="K532" s="56"/>
      <c r="L532" s="56"/>
      <c r="M532" s="56"/>
      <c r="N532" s="56"/>
      <c r="O532" s="56"/>
      <c r="P532" s="58">
        <f>SUM(D532:O532)</f>
        <v>1264</v>
      </c>
    </row>
    <row r="533" spans="1:16">
      <c r="A533" s="93" t="s">
        <v>1232</v>
      </c>
      <c r="B533" s="94" t="s">
        <v>29</v>
      </c>
      <c r="C533" s="93" t="s">
        <v>1227</v>
      </c>
      <c r="D533" s="58"/>
      <c r="E533" s="58"/>
      <c r="F533" s="58"/>
      <c r="G533" s="58"/>
      <c r="H533" s="58"/>
      <c r="I533" s="58">
        <v>0</v>
      </c>
      <c r="J533" s="58"/>
      <c r="K533" s="58">
        <v>0</v>
      </c>
      <c r="L533" s="58"/>
      <c r="M533" s="58"/>
      <c r="N533" s="58"/>
      <c r="O533" s="58"/>
      <c r="P533" s="58">
        <f>SUM(D533:O533)</f>
        <v>0</v>
      </c>
    </row>
    <row r="534" spans="1:16">
      <c r="A534" s="47" t="s">
        <v>1233</v>
      </c>
      <c r="B534" s="31"/>
      <c r="C534" s="47" t="s">
        <v>1234</v>
      </c>
      <c r="D534" s="49">
        <f>D537+D535</f>
        <v>864309.78</v>
      </c>
      <c r="E534" s="49">
        <f t="shared" ref="E534:O534" si="215">E537+E535</f>
        <v>1893582.67</v>
      </c>
      <c r="F534" s="49">
        <f t="shared" si="215"/>
        <v>1172760.78</v>
      </c>
      <c r="G534" s="49">
        <f>G537+G535</f>
        <v>486080.89999999997</v>
      </c>
      <c r="H534" s="49">
        <f t="shared" si="215"/>
        <v>178193.22999999998</v>
      </c>
      <c r="I534" s="49">
        <f>I537+I535</f>
        <v>468144.79000000004</v>
      </c>
      <c r="J534" s="49">
        <f>J537+J535</f>
        <v>151529.10999999999</v>
      </c>
      <c r="K534" s="49">
        <f t="shared" si="215"/>
        <v>1937463.5599999998</v>
      </c>
      <c r="L534" s="49">
        <f t="shared" si="215"/>
        <v>767900</v>
      </c>
      <c r="M534" s="49">
        <f t="shared" si="215"/>
        <v>767900</v>
      </c>
      <c r="N534" s="49">
        <f t="shared" si="215"/>
        <v>767900</v>
      </c>
      <c r="O534" s="49">
        <f t="shared" si="215"/>
        <v>764795.76</v>
      </c>
      <c r="P534" s="49">
        <f>P537+P535</f>
        <v>10220560.58</v>
      </c>
    </row>
    <row r="535" spans="1:16">
      <c r="A535" s="50" t="s">
        <v>1235</v>
      </c>
      <c r="B535" s="31"/>
      <c r="C535" s="50" t="s">
        <v>1236</v>
      </c>
      <c r="D535" s="56">
        <f>D536</f>
        <v>784073.52</v>
      </c>
      <c r="E535" s="56">
        <f t="shared" ref="E535:P535" si="216">E536</f>
        <v>1810158.46</v>
      </c>
      <c r="F535" s="56">
        <f t="shared" si="216"/>
        <v>1060860.6200000001</v>
      </c>
      <c r="G535" s="56">
        <f t="shared" si="216"/>
        <v>372710.1</v>
      </c>
      <c r="H535" s="56">
        <f t="shared" si="216"/>
        <v>102048.84</v>
      </c>
      <c r="I535" s="56">
        <f t="shared" si="216"/>
        <v>102048.84</v>
      </c>
      <c r="J535" s="56">
        <f t="shared" si="216"/>
        <v>102048.84</v>
      </c>
      <c r="K535" s="56">
        <f t="shared" si="216"/>
        <v>1801514.38</v>
      </c>
      <c r="L535" s="56">
        <f t="shared" si="216"/>
        <v>766900</v>
      </c>
      <c r="M535" s="56">
        <f t="shared" si="216"/>
        <v>766900</v>
      </c>
      <c r="N535" s="56">
        <f t="shared" si="216"/>
        <v>766900</v>
      </c>
      <c r="O535" s="56">
        <f t="shared" si="216"/>
        <v>763836.4</v>
      </c>
      <c r="P535" s="56">
        <f t="shared" si="216"/>
        <v>9200000</v>
      </c>
    </row>
    <row r="536" spans="1:16">
      <c r="A536" s="32" t="s">
        <v>1237</v>
      </c>
      <c r="B536" s="31" t="s">
        <v>173</v>
      </c>
      <c r="C536" s="32" t="s">
        <v>1236</v>
      </c>
      <c r="D536" s="58">
        <v>784073.52</v>
      </c>
      <c r="E536" s="58">
        <v>1810158.46</v>
      </c>
      <c r="F536" s="58">
        <v>1060860.6200000001</v>
      </c>
      <c r="G536" s="58">
        <v>372710.1</v>
      </c>
      <c r="H536" s="58">
        <v>102048.84</v>
      </c>
      <c r="I536" s="54">
        <v>102048.84</v>
      </c>
      <c r="J536" s="58">
        <v>102048.84</v>
      </c>
      <c r="K536" s="58">
        <v>1801514.38</v>
      </c>
      <c r="L536" s="58">
        <v>766900</v>
      </c>
      <c r="M536" s="58">
        <f>L536</f>
        <v>766900</v>
      </c>
      <c r="N536" s="58">
        <f>M536</f>
        <v>766900</v>
      </c>
      <c r="O536" s="58">
        <f>N536-3063.6</f>
        <v>763836.4</v>
      </c>
      <c r="P536" s="54">
        <f>SUM(D536:O536)</f>
        <v>9200000</v>
      </c>
    </row>
    <row r="537" spans="1:16">
      <c r="A537" s="50" t="s">
        <v>1226</v>
      </c>
      <c r="B537" s="31"/>
      <c r="C537" s="50" t="s">
        <v>1238</v>
      </c>
      <c r="D537" s="56">
        <f>SUM(D538:D541,D544:D552)</f>
        <v>80236.259999999995</v>
      </c>
      <c r="E537" s="56">
        <f>SUM(E538:E541,E544:E552)</f>
        <v>83424.209999999992</v>
      </c>
      <c r="F537" s="56">
        <f>SUM(F538:F541,F544:F552)</f>
        <v>111900.15999999999</v>
      </c>
      <c r="G537" s="56">
        <f>SUM(G538:G541,G544:G554)</f>
        <v>113370.79999999999</v>
      </c>
      <c r="H537" s="56">
        <f>SUM(H538:H541,H544:H555)</f>
        <v>76144.39</v>
      </c>
      <c r="I537" s="56">
        <f t="shared" ref="I537:P537" si="217">SUM(I538:I541,I544:I555)</f>
        <v>366095.95000000007</v>
      </c>
      <c r="J537" s="56">
        <f t="shared" si="217"/>
        <v>49480.270000000004</v>
      </c>
      <c r="K537" s="56">
        <f t="shared" si="217"/>
        <v>135949.18</v>
      </c>
      <c r="L537" s="56">
        <f t="shared" si="217"/>
        <v>1000</v>
      </c>
      <c r="M537" s="56">
        <f t="shared" si="217"/>
        <v>1000</v>
      </c>
      <c r="N537" s="56">
        <f t="shared" si="217"/>
        <v>1000</v>
      </c>
      <c r="O537" s="56">
        <f t="shared" si="217"/>
        <v>959.36</v>
      </c>
      <c r="P537" s="56">
        <f t="shared" si="217"/>
        <v>1020560.5799999998</v>
      </c>
    </row>
    <row r="538" spans="1:16">
      <c r="A538" s="32" t="s">
        <v>1239</v>
      </c>
      <c r="B538" s="31" t="s">
        <v>29</v>
      </c>
      <c r="C538" s="32" t="s">
        <v>1240</v>
      </c>
      <c r="D538" s="58">
        <v>7786.43</v>
      </c>
      <c r="E538" s="58"/>
      <c r="F538" s="58">
        <v>15572.86</v>
      </c>
      <c r="G538" s="58">
        <v>7786.43</v>
      </c>
      <c r="H538" s="58">
        <v>0</v>
      </c>
      <c r="I538" s="54">
        <v>15572.86</v>
      </c>
      <c r="J538" s="58">
        <v>7786.43</v>
      </c>
      <c r="K538" s="58">
        <v>20207.7</v>
      </c>
      <c r="L538" s="58"/>
      <c r="M538" s="58"/>
      <c r="N538" s="58"/>
      <c r="O538" s="58"/>
      <c r="P538" s="54">
        <f>SUM(D538:O538)</f>
        <v>74712.710000000006</v>
      </c>
    </row>
    <row r="539" spans="1:16">
      <c r="A539" s="32" t="s">
        <v>1241</v>
      </c>
      <c r="B539" s="31" t="s">
        <v>29</v>
      </c>
      <c r="C539" s="32" t="s">
        <v>1242</v>
      </c>
      <c r="D539" s="58"/>
      <c r="E539" s="58">
        <v>120</v>
      </c>
      <c r="F539" s="58">
        <v>0</v>
      </c>
      <c r="G539" s="58">
        <v>0</v>
      </c>
      <c r="H539" s="58">
        <v>378</v>
      </c>
      <c r="I539" s="54">
        <v>0</v>
      </c>
      <c r="J539" s="58">
        <v>0</v>
      </c>
      <c r="K539" s="58">
        <v>151.19999999999999</v>
      </c>
      <c r="L539" s="58"/>
      <c r="M539" s="58"/>
      <c r="N539" s="58"/>
      <c r="O539" s="58"/>
      <c r="P539" s="54">
        <f>SUM(D539:O539)</f>
        <v>649.20000000000005</v>
      </c>
    </row>
    <row r="540" spans="1:16">
      <c r="A540" s="32" t="s">
        <v>1243</v>
      </c>
      <c r="B540" s="31" t="s">
        <v>29</v>
      </c>
      <c r="C540" s="32" t="s">
        <v>1238</v>
      </c>
      <c r="D540" s="58">
        <v>37848.839999999997</v>
      </c>
      <c r="E540" s="58">
        <v>53236.89</v>
      </c>
      <c r="F540" s="58">
        <v>23256.37</v>
      </c>
      <c r="G540" s="58">
        <v>79977.06</v>
      </c>
      <c r="H540" s="58">
        <v>27953.62</v>
      </c>
      <c r="I540" s="54">
        <v>38936.86</v>
      </c>
      <c r="J540" s="58">
        <v>5329.88</v>
      </c>
      <c r="K540" s="58">
        <v>28965.56</v>
      </c>
      <c r="L540" s="58"/>
      <c r="M540" s="58"/>
      <c r="N540" s="58"/>
      <c r="O540" s="58"/>
      <c r="P540" s="54">
        <f>SUM(D540:O540)</f>
        <v>295505.07999999996</v>
      </c>
    </row>
    <row r="541" spans="1:16">
      <c r="A541" s="21" t="s">
        <v>1244</v>
      </c>
      <c r="B541" s="23"/>
      <c r="C541" s="22" t="s">
        <v>1245</v>
      </c>
      <c r="D541" s="58">
        <f>SUM(D542:D543)</f>
        <v>5121.84</v>
      </c>
      <c r="E541" s="58">
        <f t="shared" ref="E541:P541" si="218">SUM(E542:E543)</f>
        <v>400</v>
      </c>
      <c r="F541" s="58">
        <f t="shared" si="218"/>
        <v>400</v>
      </c>
      <c r="G541" s="58">
        <f>SUM(G542:G543)</f>
        <v>340</v>
      </c>
      <c r="H541" s="58">
        <f t="shared" si="218"/>
        <v>200</v>
      </c>
      <c r="I541" s="58">
        <f t="shared" si="218"/>
        <v>200</v>
      </c>
      <c r="J541" s="58">
        <f t="shared" si="218"/>
        <v>2195.4899999999998</v>
      </c>
      <c r="K541" s="58">
        <f t="shared" si="218"/>
        <v>983.31</v>
      </c>
      <c r="L541" s="58">
        <f t="shared" si="218"/>
        <v>1000</v>
      </c>
      <c r="M541" s="58">
        <f t="shared" si="218"/>
        <v>1000</v>
      </c>
      <c r="N541" s="58">
        <f t="shared" si="218"/>
        <v>1000</v>
      </c>
      <c r="O541" s="58">
        <f t="shared" si="218"/>
        <v>959.36</v>
      </c>
      <c r="P541" s="58">
        <f t="shared" si="218"/>
        <v>13800</v>
      </c>
    </row>
    <row r="542" spans="1:16">
      <c r="A542" s="21" t="s">
        <v>1246</v>
      </c>
      <c r="B542" s="23" t="s">
        <v>173</v>
      </c>
      <c r="C542" s="22" t="s">
        <v>1247</v>
      </c>
      <c r="D542" s="58">
        <v>5121.84</v>
      </c>
      <c r="E542" s="58">
        <v>400</v>
      </c>
      <c r="F542" s="58">
        <v>400</v>
      </c>
      <c r="G542" s="58">
        <v>340</v>
      </c>
      <c r="H542" s="58">
        <v>200</v>
      </c>
      <c r="I542" s="54">
        <v>200</v>
      </c>
      <c r="J542" s="58">
        <v>2195.4899999999998</v>
      </c>
      <c r="K542" s="58">
        <v>983.31</v>
      </c>
      <c r="L542" s="58">
        <v>1000</v>
      </c>
      <c r="M542" s="58">
        <f>L542</f>
        <v>1000</v>
      </c>
      <c r="N542" s="58">
        <f>M542</f>
        <v>1000</v>
      </c>
      <c r="O542" s="58">
        <v>959.36</v>
      </c>
      <c r="P542" s="54">
        <f>SUM(D542:O542)</f>
        <v>13800</v>
      </c>
    </row>
    <row r="543" spans="1:16">
      <c r="A543" s="21" t="s">
        <v>1248</v>
      </c>
      <c r="B543" s="23" t="s">
        <v>173</v>
      </c>
      <c r="C543" s="22" t="s">
        <v>1249</v>
      </c>
      <c r="D543" s="58">
        <v>0</v>
      </c>
      <c r="E543" s="58"/>
      <c r="F543" s="58"/>
      <c r="G543" s="58"/>
      <c r="H543" s="58">
        <v>0</v>
      </c>
      <c r="I543" s="54">
        <v>0</v>
      </c>
      <c r="J543" s="58">
        <v>0</v>
      </c>
      <c r="K543" s="58">
        <v>0</v>
      </c>
      <c r="L543" s="58"/>
      <c r="M543" s="58"/>
      <c r="N543" s="58"/>
      <c r="O543" s="58"/>
      <c r="P543" s="54">
        <f>SUM(D543:O543)</f>
        <v>0</v>
      </c>
    </row>
    <row r="544" spans="1:16">
      <c r="A544" s="32" t="s">
        <v>1250</v>
      </c>
      <c r="B544" s="31" t="s">
        <v>29</v>
      </c>
      <c r="C544" s="32" t="s">
        <v>1245</v>
      </c>
      <c r="D544" s="58">
        <v>21349.47</v>
      </c>
      <c r="E544" s="58">
        <v>29419.32</v>
      </c>
      <c r="F544" s="58">
        <v>72670.929999999993</v>
      </c>
      <c r="G544" s="58">
        <v>23442.3</v>
      </c>
      <c r="H544" s="58">
        <v>45619.77</v>
      </c>
      <c r="I544" s="54">
        <v>27743.29</v>
      </c>
      <c r="J544" s="58">
        <v>34168.47</v>
      </c>
      <c r="K544" s="58">
        <v>22269.41</v>
      </c>
      <c r="L544" s="58"/>
      <c r="M544" s="58"/>
      <c r="N544" s="58"/>
      <c r="O544" s="58"/>
      <c r="P544" s="54">
        <f t="shared" ref="P544:P555" si="219">SUM(D544:O544)</f>
        <v>276682.95999999996</v>
      </c>
    </row>
    <row r="545" spans="1:16">
      <c r="A545" s="32" t="s">
        <v>1251</v>
      </c>
      <c r="B545" s="31" t="s">
        <v>218</v>
      </c>
      <c r="C545" s="32" t="s">
        <v>1252</v>
      </c>
      <c r="D545" s="58"/>
      <c r="E545" s="58"/>
      <c r="F545" s="58"/>
      <c r="G545" s="58"/>
      <c r="H545" s="58">
        <v>0</v>
      </c>
      <c r="I545" s="54">
        <v>0</v>
      </c>
      <c r="J545" s="58">
        <v>0</v>
      </c>
      <c r="K545" s="58"/>
      <c r="L545" s="58"/>
      <c r="M545" s="58"/>
      <c r="N545" s="58"/>
      <c r="O545" s="58"/>
      <c r="P545" s="54">
        <f t="shared" si="219"/>
        <v>0</v>
      </c>
    </row>
    <row r="546" spans="1:16">
      <c r="A546" s="32" t="s">
        <v>1253</v>
      </c>
      <c r="B546" s="31" t="s">
        <v>482</v>
      </c>
      <c r="C546" s="32" t="s">
        <v>1254</v>
      </c>
      <c r="D546" s="58">
        <v>19.2</v>
      </c>
      <c r="E546" s="58"/>
      <c r="F546" s="58"/>
      <c r="G546" s="58"/>
      <c r="H546" s="58">
        <v>4.0599999999999996</v>
      </c>
      <c r="I546" s="54">
        <v>0</v>
      </c>
      <c r="J546" s="58"/>
      <c r="K546" s="58"/>
      <c r="L546" s="58"/>
      <c r="M546" s="58"/>
      <c r="N546" s="58"/>
      <c r="O546" s="58"/>
      <c r="P546" s="54">
        <f t="shared" si="219"/>
        <v>23.259999999999998</v>
      </c>
    </row>
    <row r="547" spans="1:16">
      <c r="A547" s="32" t="s">
        <v>1255</v>
      </c>
      <c r="B547" s="31" t="s">
        <v>494</v>
      </c>
      <c r="C547" s="32" t="s">
        <v>1256</v>
      </c>
      <c r="D547" s="58">
        <v>0</v>
      </c>
      <c r="E547" s="58"/>
      <c r="F547" s="58"/>
      <c r="G547" s="58"/>
      <c r="H547" s="58">
        <v>283.83999999999997</v>
      </c>
      <c r="I547" s="54">
        <v>0</v>
      </c>
      <c r="J547" s="58"/>
      <c r="K547" s="58"/>
      <c r="L547" s="58"/>
      <c r="M547" s="58"/>
      <c r="N547" s="58"/>
      <c r="O547" s="58"/>
      <c r="P547" s="54">
        <f t="shared" si="219"/>
        <v>283.83999999999997</v>
      </c>
    </row>
    <row r="548" spans="1:16">
      <c r="A548" s="32" t="s">
        <v>1257</v>
      </c>
      <c r="B548" s="31" t="s">
        <v>488</v>
      </c>
      <c r="C548" s="32" t="s">
        <v>1258</v>
      </c>
      <c r="D548" s="58">
        <v>8110.48</v>
      </c>
      <c r="E548" s="58">
        <v>248</v>
      </c>
      <c r="F548" s="58"/>
      <c r="G548" s="58"/>
      <c r="H548" s="58">
        <v>-6671.5</v>
      </c>
      <c r="I548" s="54">
        <v>0</v>
      </c>
      <c r="J548" s="58"/>
      <c r="K548" s="58"/>
      <c r="L548" s="58"/>
      <c r="M548" s="58"/>
      <c r="N548" s="58"/>
      <c r="O548" s="58"/>
      <c r="P548" s="54">
        <f t="shared" si="219"/>
        <v>1686.9799999999996</v>
      </c>
    </row>
    <row r="549" spans="1:16">
      <c r="A549" s="32" t="s">
        <v>1259</v>
      </c>
      <c r="B549" s="31" t="s">
        <v>506</v>
      </c>
      <c r="C549" s="32" t="s">
        <v>1260</v>
      </c>
      <c r="D549" s="58">
        <v>0</v>
      </c>
      <c r="E549" s="58"/>
      <c r="F549" s="58"/>
      <c r="G549" s="58"/>
      <c r="H549" s="58">
        <v>6383.6</v>
      </c>
      <c r="I549" s="54">
        <v>0</v>
      </c>
      <c r="J549" s="58"/>
      <c r="K549" s="58"/>
      <c r="L549" s="58"/>
      <c r="M549" s="58"/>
      <c r="N549" s="58"/>
      <c r="O549" s="58"/>
      <c r="P549" s="54">
        <f t="shared" si="219"/>
        <v>6383.6</v>
      </c>
    </row>
    <row r="550" spans="1:16">
      <c r="A550" s="32" t="s">
        <v>1261</v>
      </c>
      <c r="B550" s="31" t="s">
        <v>367</v>
      </c>
      <c r="C550" s="32" t="s">
        <v>1262</v>
      </c>
      <c r="D550" s="58"/>
      <c r="E550" s="58"/>
      <c r="F550" s="58"/>
      <c r="G550" s="58"/>
      <c r="H550" s="58"/>
      <c r="I550" s="54"/>
      <c r="J550" s="58"/>
      <c r="K550" s="58"/>
      <c r="L550" s="58"/>
      <c r="M550" s="58"/>
      <c r="N550" s="58"/>
      <c r="O550" s="58"/>
      <c r="P550" s="54">
        <f t="shared" si="219"/>
        <v>0</v>
      </c>
    </row>
    <row r="551" spans="1:16">
      <c r="A551" s="32" t="s">
        <v>1263</v>
      </c>
      <c r="B551" s="31" t="s">
        <v>260</v>
      </c>
      <c r="C551" s="32" t="s">
        <v>1264</v>
      </c>
      <c r="D551" s="58"/>
      <c r="E551" s="58"/>
      <c r="F551" s="58"/>
      <c r="G551" s="58"/>
      <c r="H551" s="58"/>
      <c r="I551" s="54">
        <v>366.85</v>
      </c>
      <c r="J551" s="58"/>
      <c r="K551" s="58"/>
      <c r="L551" s="58"/>
      <c r="M551" s="58"/>
      <c r="N551" s="58"/>
      <c r="O551" s="58"/>
      <c r="P551" s="54">
        <f t="shared" si="219"/>
        <v>366.85</v>
      </c>
    </row>
    <row r="552" spans="1:16">
      <c r="A552" s="32" t="s">
        <v>1265</v>
      </c>
      <c r="B552" s="31" t="s">
        <v>447</v>
      </c>
      <c r="C552" s="32" t="s">
        <v>1266</v>
      </c>
      <c r="D552" s="58"/>
      <c r="E552" s="58"/>
      <c r="F552" s="58"/>
      <c r="G552" s="58"/>
      <c r="H552" s="58"/>
      <c r="I552" s="54"/>
      <c r="J552" s="58"/>
      <c r="K552" s="58"/>
      <c r="L552" s="58"/>
      <c r="M552" s="58"/>
      <c r="N552" s="58"/>
      <c r="O552" s="58"/>
      <c r="P552" s="54">
        <f t="shared" si="219"/>
        <v>0</v>
      </c>
    </row>
    <row r="553" spans="1:16">
      <c r="A553" s="32" t="s">
        <v>1267</v>
      </c>
      <c r="B553" s="31" t="s">
        <v>123</v>
      </c>
      <c r="C553" s="32" t="s">
        <v>1268</v>
      </c>
      <c r="D553" s="58"/>
      <c r="E553" s="58"/>
      <c r="F553" s="58"/>
      <c r="G553" s="58"/>
      <c r="H553" s="58"/>
      <c r="I553" s="54">
        <v>283276.09000000003</v>
      </c>
      <c r="J553" s="58"/>
      <c r="K553" s="58">
        <v>63372</v>
      </c>
      <c r="L553" s="58"/>
      <c r="M553" s="58"/>
      <c r="N553" s="58"/>
      <c r="O553" s="58"/>
      <c r="P553" s="54">
        <f t="shared" si="219"/>
        <v>346648.09</v>
      </c>
    </row>
    <row r="554" spans="1:16">
      <c r="A554" s="32" t="s">
        <v>1269</v>
      </c>
      <c r="B554" s="31" t="s">
        <v>485</v>
      </c>
      <c r="C554" s="32" t="s">
        <v>1270</v>
      </c>
      <c r="D554" s="58"/>
      <c r="E554" s="58"/>
      <c r="F554" s="58"/>
      <c r="G554" s="58">
        <v>1825.01</v>
      </c>
      <c r="H554" s="58">
        <v>1865.5</v>
      </c>
      <c r="I554" s="54">
        <v>0</v>
      </c>
      <c r="J554" s="58"/>
      <c r="K554" s="58"/>
      <c r="L554" s="58"/>
      <c r="M554" s="58"/>
      <c r="N554" s="58"/>
      <c r="O554" s="58"/>
      <c r="P554" s="54">
        <f t="shared" si="219"/>
        <v>3690.51</v>
      </c>
    </row>
    <row r="555" spans="1:16">
      <c r="A555" s="32" t="s">
        <v>1271</v>
      </c>
      <c r="B555" s="31" t="s">
        <v>271</v>
      </c>
      <c r="C555" s="32" t="s">
        <v>1272</v>
      </c>
      <c r="D555" s="58"/>
      <c r="E555" s="58"/>
      <c r="F555" s="58"/>
      <c r="G555" s="58"/>
      <c r="H555" s="58">
        <v>127.5</v>
      </c>
      <c r="I555" s="54">
        <v>0</v>
      </c>
      <c r="J555" s="58"/>
      <c r="K555" s="58"/>
      <c r="L555" s="58"/>
      <c r="M555" s="58"/>
      <c r="N555" s="58"/>
      <c r="O555" s="58"/>
      <c r="P555" s="54">
        <f t="shared" si="219"/>
        <v>127.5</v>
      </c>
    </row>
    <row r="556" spans="1:16">
      <c r="A556" s="45" t="s">
        <v>1273</v>
      </c>
      <c r="B556" s="31"/>
      <c r="C556" s="45" t="s">
        <v>1274</v>
      </c>
      <c r="D556" s="44">
        <f t="shared" ref="D556:O556" si="220">SUM(D557+D573)</f>
        <v>850948.61999999988</v>
      </c>
      <c r="E556" s="44">
        <f t="shared" ref="E556:J556" si="221">SUM(E557+E573)</f>
        <v>520422.89999999997</v>
      </c>
      <c r="F556" s="44">
        <f t="shared" si="221"/>
        <v>606177.88</v>
      </c>
      <c r="G556" s="44">
        <f t="shared" si="221"/>
        <v>499073.54</v>
      </c>
      <c r="H556" s="44">
        <f t="shared" si="221"/>
        <v>499798.91000000003</v>
      </c>
      <c r="I556" s="44">
        <f t="shared" si="221"/>
        <v>333038.2</v>
      </c>
      <c r="J556" s="44">
        <f t="shared" si="221"/>
        <v>1297497.5900000003</v>
      </c>
      <c r="K556" s="44">
        <f t="shared" si="220"/>
        <v>333427.46000000008</v>
      </c>
      <c r="L556" s="44">
        <f t="shared" si="220"/>
        <v>332800</v>
      </c>
      <c r="M556" s="44">
        <f t="shared" si="220"/>
        <v>332800</v>
      </c>
      <c r="N556" s="44">
        <f t="shared" si="220"/>
        <v>332800</v>
      </c>
      <c r="O556" s="44">
        <f t="shared" si="220"/>
        <v>332800</v>
      </c>
      <c r="P556" s="44">
        <f>SUM(P557+P573)</f>
        <v>6271585.0999999996</v>
      </c>
    </row>
    <row r="557" spans="1:16">
      <c r="A557" s="47" t="s">
        <v>1275</v>
      </c>
      <c r="B557" s="31"/>
      <c r="C557" s="47" t="s">
        <v>1276</v>
      </c>
      <c r="D557" s="49">
        <f t="shared" ref="D557:I557" si="222">SUM(D558+D562+D567)</f>
        <v>840092.84999999986</v>
      </c>
      <c r="E557" s="49">
        <f>SUM(E558+E562+E567)</f>
        <v>516121.24</v>
      </c>
      <c r="F557" s="49">
        <f>SUM(F558+F562+F567)</f>
        <v>597650.6</v>
      </c>
      <c r="G557" s="49">
        <f>SUM(G558+G562+G567)</f>
        <v>494611.36</v>
      </c>
      <c r="H557" s="49">
        <f t="shared" si="222"/>
        <v>484104.88</v>
      </c>
      <c r="I557" s="49">
        <f t="shared" si="222"/>
        <v>326176.53000000003</v>
      </c>
      <c r="J557" s="49">
        <f>SUM(J558+J562+J567+J566)</f>
        <v>1283696.9800000002</v>
      </c>
      <c r="K557" s="49">
        <f t="shared" ref="K557:P557" si="223">SUM(K558+K562+K567+K566)</f>
        <v>322864.44000000006</v>
      </c>
      <c r="L557" s="49">
        <f t="shared" si="223"/>
        <v>332800</v>
      </c>
      <c r="M557" s="49">
        <f t="shared" si="223"/>
        <v>332800</v>
      </c>
      <c r="N557" s="49">
        <f t="shared" si="223"/>
        <v>332800</v>
      </c>
      <c r="O557" s="49">
        <f t="shared" si="223"/>
        <v>332800</v>
      </c>
      <c r="P557" s="49">
        <f t="shared" si="223"/>
        <v>6196518.8799999999</v>
      </c>
    </row>
    <row r="558" spans="1:16" ht="23.25" customHeight="1">
      <c r="A558" s="50" t="s">
        <v>1277</v>
      </c>
      <c r="B558" s="31"/>
      <c r="C558" s="55" t="s">
        <v>1278</v>
      </c>
      <c r="D558" s="56">
        <f t="shared" ref="D558:O558" si="224">SUM(D559:D561)</f>
        <v>723991.65999999992</v>
      </c>
      <c r="E558" s="56">
        <f>SUM(E559:E561)</f>
        <v>425988.11</v>
      </c>
      <c r="F558" s="56">
        <f>SUM(F559:F561)</f>
        <v>459527.85000000003</v>
      </c>
      <c r="G558" s="56">
        <f>SUM(G559:G561)</f>
        <v>379935.91000000003</v>
      </c>
      <c r="H558" s="56">
        <f t="shared" si="224"/>
        <v>370320.26999999996</v>
      </c>
      <c r="I558" s="56">
        <f t="shared" si="224"/>
        <v>228535.52</v>
      </c>
      <c r="J558" s="56">
        <f t="shared" si="224"/>
        <v>263548.78000000003</v>
      </c>
      <c r="K558" s="56">
        <f t="shared" si="224"/>
        <v>237088.66000000003</v>
      </c>
      <c r="L558" s="56">
        <f t="shared" si="224"/>
        <v>243000</v>
      </c>
      <c r="M558" s="56">
        <f t="shared" si="224"/>
        <v>243000</v>
      </c>
      <c r="N558" s="56">
        <f t="shared" si="224"/>
        <v>243000</v>
      </c>
      <c r="O558" s="56">
        <f t="shared" si="224"/>
        <v>243000</v>
      </c>
      <c r="P558" s="56">
        <f>SUM(P559:P561)</f>
        <v>4060936.76</v>
      </c>
    </row>
    <row r="559" spans="1:16">
      <c r="A559" s="32" t="s">
        <v>1279</v>
      </c>
      <c r="B559" s="31" t="s">
        <v>29</v>
      </c>
      <c r="C559" s="32" t="s">
        <v>1280</v>
      </c>
      <c r="D559" s="58">
        <v>434365.98</v>
      </c>
      <c r="E559" s="58">
        <v>255572.09</v>
      </c>
      <c r="F559" s="58">
        <v>275698.01</v>
      </c>
      <c r="G559" s="58">
        <v>227944.45</v>
      </c>
      <c r="H559" s="58">
        <v>222173.46</v>
      </c>
      <c r="I559" s="54">
        <v>137102.21</v>
      </c>
      <c r="J559" s="58">
        <v>158110.25</v>
      </c>
      <c r="K559" s="58">
        <v>142237.20000000001</v>
      </c>
      <c r="L559" s="58">
        <v>145800</v>
      </c>
      <c r="M559" s="58">
        <f>L559</f>
        <v>145800</v>
      </c>
      <c r="N559" s="58">
        <f>M559</f>
        <v>145800</v>
      </c>
      <c r="O559" s="58">
        <f>N559</f>
        <v>145800</v>
      </c>
      <c r="P559" s="54">
        <f>SUM(D559:O559)</f>
        <v>2436403.65</v>
      </c>
    </row>
    <row r="560" spans="1:16">
      <c r="A560" s="32" t="s">
        <v>1281</v>
      </c>
      <c r="B560" s="31" t="s">
        <v>32</v>
      </c>
      <c r="C560" s="32" t="s">
        <v>1282</v>
      </c>
      <c r="D560" s="58">
        <v>181017.34</v>
      </c>
      <c r="E560" s="58">
        <v>106513.02</v>
      </c>
      <c r="F560" s="58">
        <v>114897.71</v>
      </c>
      <c r="G560" s="58">
        <v>94997.64</v>
      </c>
      <c r="H560" s="58">
        <v>92595.89</v>
      </c>
      <c r="I560" s="54">
        <v>57148.81</v>
      </c>
      <c r="J560" s="58">
        <v>65901</v>
      </c>
      <c r="K560" s="58">
        <v>59284.79</v>
      </c>
      <c r="L560" s="58">
        <v>60750</v>
      </c>
      <c r="M560" s="58">
        <f t="shared" ref="M560:O561" si="225">L560</f>
        <v>60750</v>
      </c>
      <c r="N560" s="58">
        <f t="shared" si="225"/>
        <v>60750</v>
      </c>
      <c r="O560" s="58">
        <f t="shared" si="225"/>
        <v>60750</v>
      </c>
      <c r="P560" s="54">
        <f>SUM(D560:O560)</f>
        <v>1015356.2</v>
      </c>
    </row>
    <row r="561" spans="1:16">
      <c r="A561" s="32" t="s">
        <v>1283</v>
      </c>
      <c r="B561" s="31" t="s">
        <v>35</v>
      </c>
      <c r="C561" s="32" t="s">
        <v>1284</v>
      </c>
      <c r="D561" s="58">
        <v>108608.34</v>
      </c>
      <c r="E561" s="58">
        <v>63903</v>
      </c>
      <c r="F561" s="58">
        <v>68932.13</v>
      </c>
      <c r="G561" s="58">
        <v>56993.82</v>
      </c>
      <c r="H561" s="58">
        <v>55550.92</v>
      </c>
      <c r="I561" s="54">
        <v>34284.5</v>
      </c>
      <c r="J561" s="58">
        <v>39537.53</v>
      </c>
      <c r="K561" s="58">
        <v>35566.67</v>
      </c>
      <c r="L561" s="58">
        <v>36450</v>
      </c>
      <c r="M561" s="58">
        <f t="shared" si="225"/>
        <v>36450</v>
      </c>
      <c r="N561" s="58">
        <f t="shared" si="225"/>
        <v>36450</v>
      </c>
      <c r="O561" s="58">
        <f t="shared" si="225"/>
        <v>36450</v>
      </c>
      <c r="P561" s="54">
        <f>SUM(D561:O561)</f>
        <v>609176.90999999992</v>
      </c>
    </row>
    <row r="562" spans="1:16">
      <c r="A562" s="50" t="s">
        <v>1285</v>
      </c>
      <c r="B562" s="31"/>
      <c r="C562" s="50" t="s">
        <v>1286</v>
      </c>
      <c r="D562" s="56">
        <f t="shared" ref="D562:O562" si="226">SUM(D563:D565)</f>
        <v>17727.939999999999</v>
      </c>
      <c r="E562" s="56">
        <f t="shared" si="226"/>
        <v>23888.55</v>
      </c>
      <c r="F562" s="56">
        <f t="shared" si="226"/>
        <v>49177.67</v>
      </c>
      <c r="G562" s="56">
        <f t="shared" si="226"/>
        <v>34983.479999999996</v>
      </c>
      <c r="H562" s="56">
        <f t="shared" si="226"/>
        <v>25491.47</v>
      </c>
      <c r="I562" s="56">
        <f>SUM(I563:I565)</f>
        <v>27673.57</v>
      </c>
      <c r="J562" s="56">
        <f>SUM(J563:J565)</f>
        <v>945481.88</v>
      </c>
      <c r="K562" s="56">
        <f t="shared" si="226"/>
        <v>18131.97</v>
      </c>
      <c r="L562" s="56">
        <f t="shared" si="226"/>
        <v>22000</v>
      </c>
      <c r="M562" s="56">
        <f t="shared" si="226"/>
        <v>22000</v>
      </c>
      <c r="N562" s="56">
        <f t="shared" si="226"/>
        <v>22000</v>
      </c>
      <c r="O562" s="56">
        <f t="shared" si="226"/>
        <v>22000</v>
      </c>
      <c r="P562" s="56">
        <f>SUM(P563:P565)</f>
        <v>1230556.53</v>
      </c>
    </row>
    <row r="563" spans="1:16">
      <c r="A563" s="32" t="s">
        <v>1287</v>
      </c>
      <c r="B563" s="31" t="s">
        <v>29</v>
      </c>
      <c r="C563" s="32" t="s">
        <v>1288</v>
      </c>
      <c r="D563" s="58">
        <v>10636.42</v>
      </c>
      <c r="E563" s="58">
        <v>14332.19</v>
      </c>
      <c r="F563" s="58">
        <v>29505.95</v>
      </c>
      <c r="G563" s="58">
        <v>20989.39</v>
      </c>
      <c r="H563" s="58">
        <v>15294.23</v>
      </c>
      <c r="I563" s="54">
        <v>16603.66</v>
      </c>
      <c r="J563" s="58">
        <v>567288.55000000005</v>
      </c>
      <c r="K563" s="58">
        <v>10878.92</v>
      </c>
      <c r="L563" s="58">
        <v>13200</v>
      </c>
      <c r="M563" s="58">
        <f>L563</f>
        <v>13200</v>
      </c>
      <c r="N563" s="58">
        <f>M563</f>
        <v>13200</v>
      </c>
      <c r="O563" s="58">
        <f>N563</f>
        <v>13200</v>
      </c>
      <c r="P563" s="54">
        <f>SUM(D563:O563)</f>
        <v>738329.31</v>
      </c>
    </row>
    <row r="564" spans="1:16">
      <c r="A564" s="32" t="s">
        <v>1289</v>
      </c>
      <c r="B564" s="31" t="s">
        <v>32</v>
      </c>
      <c r="C564" s="32" t="s">
        <v>1290</v>
      </c>
      <c r="D564" s="58">
        <v>4432.3100000000004</v>
      </c>
      <c r="E564" s="58">
        <v>5972.91</v>
      </c>
      <c r="F564" s="58">
        <v>12294.91</v>
      </c>
      <c r="G564" s="58">
        <v>8746.5499999999993</v>
      </c>
      <c r="H564" s="58">
        <v>6373.43</v>
      </c>
      <c r="I564" s="54">
        <v>6918.68</v>
      </c>
      <c r="J564" s="58">
        <v>236370.94</v>
      </c>
      <c r="K564" s="58">
        <v>4533.16</v>
      </c>
      <c r="L564" s="58">
        <v>5500</v>
      </c>
      <c r="M564" s="58">
        <f t="shared" ref="M564:O565" si="227">L564</f>
        <v>5500</v>
      </c>
      <c r="N564" s="58">
        <f t="shared" si="227"/>
        <v>5500</v>
      </c>
      <c r="O564" s="58">
        <f t="shared" si="227"/>
        <v>5500</v>
      </c>
      <c r="P564" s="54">
        <f>SUM(D564:O564)</f>
        <v>307642.88999999996</v>
      </c>
    </row>
    <row r="565" spans="1:16">
      <c r="A565" s="32" t="s">
        <v>1291</v>
      </c>
      <c r="B565" s="31" t="s">
        <v>35</v>
      </c>
      <c r="C565" s="32" t="s">
        <v>1292</v>
      </c>
      <c r="D565" s="58">
        <v>2659.21</v>
      </c>
      <c r="E565" s="58">
        <v>3583.45</v>
      </c>
      <c r="F565" s="58">
        <v>7376.81</v>
      </c>
      <c r="G565" s="58">
        <v>5247.54</v>
      </c>
      <c r="H565" s="58">
        <v>3823.81</v>
      </c>
      <c r="I565" s="54">
        <v>4151.2299999999996</v>
      </c>
      <c r="J565" s="58">
        <v>141822.39000000001</v>
      </c>
      <c r="K565" s="58">
        <v>2719.89</v>
      </c>
      <c r="L565" s="58">
        <v>3300</v>
      </c>
      <c r="M565" s="58">
        <f t="shared" si="227"/>
        <v>3300</v>
      </c>
      <c r="N565" s="58">
        <f t="shared" si="227"/>
        <v>3300</v>
      </c>
      <c r="O565" s="58">
        <f t="shared" si="227"/>
        <v>3300</v>
      </c>
      <c r="P565" s="54">
        <f>SUM(D565:O565)</f>
        <v>184584.33000000002</v>
      </c>
    </row>
    <row r="566" spans="1:16">
      <c r="A566" s="50" t="s">
        <v>1293</v>
      </c>
      <c r="B566" s="31" t="s">
        <v>123</v>
      </c>
      <c r="C566" s="50" t="s">
        <v>1294</v>
      </c>
      <c r="D566" s="56"/>
      <c r="E566" s="56"/>
      <c r="F566" s="56">
        <v>0</v>
      </c>
      <c r="G566" s="56">
        <v>0</v>
      </c>
      <c r="H566" s="56">
        <v>0</v>
      </c>
      <c r="I566" s="56">
        <v>0</v>
      </c>
      <c r="J566" s="56">
        <v>2977.75</v>
      </c>
      <c r="K566" s="56">
        <v>2933.2</v>
      </c>
      <c r="L566" s="56"/>
      <c r="M566" s="56"/>
      <c r="N566" s="56"/>
      <c r="O566" s="56"/>
      <c r="P566" s="54">
        <f>SUM(D566:O566)</f>
        <v>5910.95</v>
      </c>
    </row>
    <row r="567" spans="1:16">
      <c r="A567" s="50" t="s">
        <v>1295</v>
      </c>
      <c r="B567" s="31"/>
      <c r="C567" s="50" t="s">
        <v>1296</v>
      </c>
      <c r="D567" s="56">
        <f>D568</f>
        <v>98373.25</v>
      </c>
      <c r="E567" s="56">
        <f>E568</f>
        <v>66244.580000000016</v>
      </c>
      <c r="F567" s="56">
        <f>F568</f>
        <v>88945.08</v>
      </c>
      <c r="G567" s="56">
        <f t="shared" ref="G567:P567" si="228">G568</f>
        <v>79691.969999999987</v>
      </c>
      <c r="H567" s="56">
        <f t="shared" si="228"/>
        <v>88293.14</v>
      </c>
      <c r="I567" s="56">
        <f t="shared" si="228"/>
        <v>69967.44</v>
      </c>
      <c r="J567" s="56">
        <f t="shared" si="228"/>
        <v>71688.570000000007</v>
      </c>
      <c r="K567" s="56">
        <f t="shared" si="228"/>
        <v>64710.61</v>
      </c>
      <c r="L567" s="56">
        <f t="shared" si="228"/>
        <v>67800</v>
      </c>
      <c r="M567" s="56">
        <f t="shared" si="228"/>
        <v>67800</v>
      </c>
      <c r="N567" s="56">
        <f t="shared" si="228"/>
        <v>67800</v>
      </c>
      <c r="O567" s="56">
        <f t="shared" si="228"/>
        <v>67800</v>
      </c>
      <c r="P567" s="56">
        <f t="shared" si="228"/>
        <v>899114.6399999999</v>
      </c>
    </row>
    <row r="568" spans="1:16">
      <c r="A568" s="50" t="s">
        <v>1297</v>
      </c>
      <c r="B568" s="31"/>
      <c r="C568" s="50" t="s">
        <v>1298</v>
      </c>
      <c r="D568" s="56">
        <f>D569+D571</f>
        <v>98373.25</v>
      </c>
      <c r="E568" s="56">
        <f>SUM(E569:E572)</f>
        <v>66244.580000000016</v>
      </c>
      <c r="F568" s="56">
        <f t="shared" ref="F568:P568" si="229">SUM(F569:F572)</f>
        <v>88945.08</v>
      </c>
      <c r="G568" s="56">
        <f t="shared" si="229"/>
        <v>79691.969999999987</v>
      </c>
      <c r="H568" s="56">
        <f t="shared" si="229"/>
        <v>88293.14</v>
      </c>
      <c r="I568" s="56">
        <f t="shared" si="229"/>
        <v>69967.44</v>
      </c>
      <c r="J568" s="56">
        <f t="shared" si="229"/>
        <v>71688.570000000007</v>
      </c>
      <c r="K568" s="56">
        <f t="shared" si="229"/>
        <v>64710.61</v>
      </c>
      <c r="L568" s="56">
        <f t="shared" si="229"/>
        <v>67800</v>
      </c>
      <c r="M568" s="56">
        <f t="shared" si="229"/>
        <v>67800</v>
      </c>
      <c r="N568" s="56">
        <f t="shared" si="229"/>
        <v>67800</v>
      </c>
      <c r="O568" s="56">
        <f t="shared" si="229"/>
        <v>67800</v>
      </c>
      <c r="P568" s="56">
        <f t="shared" si="229"/>
        <v>899114.6399999999</v>
      </c>
    </row>
    <row r="569" spans="1:16">
      <c r="A569" s="32" t="s">
        <v>1299</v>
      </c>
      <c r="B569" s="31" t="s">
        <v>29</v>
      </c>
      <c r="C569" s="32" t="s">
        <v>1300</v>
      </c>
      <c r="D569" s="58">
        <v>35539.550000000003</v>
      </c>
      <c r="E569" s="58">
        <v>17982.97</v>
      </c>
      <c r="F569" s="58">
        <v>41859.11</v>
      </c>
      <c r="G569" s="58">
        <v>34680.47</v>
      </c>
      <c r="H569" s="58">
        <v>42337.21</v>
      </c>
      <c r="I569" s="54">
        <v>31748.43</v>
      </c>
      <c r="J569" s="58">
        <v>28108.81</v>
      </c>
      <c r="K569" s="58">
        <v>26716.85</v>
      </c>
      <c r="L569" s="58">
        <v>28800</v>
      </c>
      <c r="M569" s="58">
        <f>L569</f>
        <v>28800</v>
      </c>
      <c r="N569" s="58">
        <f>M569</f>
        <v>28800</v>
      </c>
      <c r="O569" s="58">
        <f>N569</f>
        <v>28800</v>
      </c>
      <c r="P569" s="54">
        <f>SUM(D569:O569)</f>
        <v>374173.4</v>
      </c>
    </row>
    <row r="570" spans="1:16">
      <c r="A570" s="32" t="s">
        <v>1301</v>
      </c>
      <c r="B570" s="31" t="s">
        <v>29</v>
      </c>
      <c r="C570" s="32" t="s">
        <v>1302</v>
      </c>
      <c r="D570" s="58">
        <v>0</v>
      </c>
      <c r="E570" s="58">
        <v>0</v>
      </c>
      <c r="F570" s="58">
        <v>0</v>
      </c>
      <c r="G570" s="58"/>
      <c r="H570" s="58"/>
      <c r="I570" s="54">
        <v>0</v>
      </c>
      <c r="J570" s="58">
        <v>0</v>
      </c>
      <c r="K570" s="58">
        <v>0</v>
      </c>
      <c r="L570" s="58"/>
      <c r="M570" s="58"/>
      <c r="N570" s="58"/>
      <c r="O570" s="58"/>
      <c r="P570" s="54">
        <f>SUM(D570:O570)</f>
        <v>0</v>
      </c>
    </row>
    <row r="571" spans="1:16">
      <c r="A571" s="32" t="s">
        <v>1303</v>
      </c>
      <c r="B571" s="31" t="s">
        <v>29</v>
      </c>
      <c r="C571" s="32" t="s">
        <v>1304</v>
      </c>
      <c r="D571" s="58">
        <v>62833.7</v>
      </c>
      <c r="E571" s="58">
        <v>48080.79</v>
      </c>
      <c r="F571" s="58">
        <v>42252.86</v>
      </c>
      <c r="G571" s="58">
        <v>41740.269999999997</v>
      </c>
      <c r="H571" s="58">
        <v>44693.15</v>
      </c>
      <c r="I571" s="54">
        <v>38219.01</v>
      </c>
      <c r="J571" s="58">
        <v>43579.76</v>
      </c>
      <c r="K571" s="58">
        <v>37993.760000000002</v>
      </c>
      <c r="L571" s="58">
        <v>39000</v>
      </c>
      <c r="M571" s="58">
        <f>L571</f>
        <v>39000</v>
      </c>
      <c r="N571" s="58">
        <f>M571</f>
        <v>39000</v>
      </c>
      <c r="O571" s="58">
        <f>N571</f>
        <v>39000</v>
      </c>
      <c r="P571" s="54">
        <f>SUM(D571:O571)</f>
        <v>515393.3</v>
      </c>
    </row>
    <row r="572" spans="1:16">
      <c r="A572" s="32" t="s">
        <v>1305</v>
      </c>
      <c r="B572" s="31" t="s">
        <v>224</v>
      </c>
      <c r="C572" s="32" t="s">
        <v>1306</v>
      </c>
      <c r="D572" s="58"/>
      <c r="E572" s="58">
        <v>180.82</v>
      </c>
      <c r="F572" s="58">
        <v>4833.1099999999997</v>
      </c>
      <c r="G572" s="58">
        <v>3271.23</v>
      </c>
      <c r="H572" s="58">
        <v>1262.78</v>
      </c>
      <c r="I572" s="54">
        <v>0</v>
      </c>
      <c r="J572" s="58">
        <v>0</v>
      </c>
      <c r="K572" s="58">
        <v>0</v>
      </c>
      <c r="L572" s="58"/>
      <c r="M572" s="58"/>
      <c r="N572" s="58"/>
      <c r="O572" s="58"/>
      <c r="P572" s="54">
        <f>SUM(D572:O572)</f>
        <v>9547.94</v>
      </c>
    </row>
    <row r="573" spans="1:16">
      <c r="A573" s="47" t="s">
        <v>1307</v>
      </c>
      <c r="B573" s="31"/>
      <c r="C573" s="47" t="s">
        <v>1308</v>
      </c>
      <c r="D573" s="49">
        <f>D577</f>
        <v>10855.77</v>
      </c>
      <c r="E573" s="49">
        <f>E577</f>
        <v>4301.66</v>
      </c>
      <c r="F573" s="49">
        <f>F577</f>
        <v>8527.2800000000007</v>
      </c>
      <c r="G573" s="49">
        <f>G577</f>
        <v>4462.18</v>
      </c>
      <c r="H573" s="49">
        <f>H577+H574</f>
        <v>15694.03</v>
      </c>
      <c r="I573" s="49">
        <f>I574+I577</f>
        <v>6861.67</v>
      </c>
      <c r="J573" s="49">
        <f t="shared" ref="J573:P573" si="230">J574+J577</f>
        <v>13800.61</v>
      </c>
      <c r="K573" s="49">
        <f t="shared" si="230"/>
        <v>10563.02</v>
      </c>
      <c r="L573" s="49">
        <f t="shared" si="230"/>
        <v>0</v>
      </c>
      <c r="M573" s="49">
        <f t="shared" si="230"/>
        <v>0</v>
      </c>
      <c r="N573" s="49">
        <f t="shared" si="230"/>
        <v>0</v>
      </c>
      <c r="O573" s="49">
        <f t="shared" si="230"/>
        <v>0</v>
      </c>
      <c r="P573" s="49">
        <f t="shared" si="230"/>
        <v>75066.22</v>
      </c>
    </row>
    <row r="574" spans="1:16">
      <c r="A574" s="50" t="s">
        <v>1309</v>
      </c>
      <c r="B574" s="31"/>
      <c r="C574" s="55" t="s">
        <v>1310</v>
      </c>
      <c r="D574" s="56"/>
      <c r="E574" s="56"/>
      <c r="F574" s="56"/>
      <c r="G574" s="56"/>
      <c r="H574" s="56">
        <f>H575</f>
        <v>2822.59</v>
      </c>
      <c r="I574" s="56">
        <f>I575</f>
        <v>2955.93</v>
      </c>
      <c r="J574" s="56">
        <f t="shared" ref="J574:P575" si="231">J575</f>
        <v>6926.45</v>
      </c>
      <c r="K574" s="56">
        <f t="shared" si="231"/>
        <v>2924.09</v>
      </c>
      <c r="L574" s="56">
        <f t="shared" si="231"/>
        <v>0</v>
      </c>
      <c r="M574" s="56">
        <f t="shared" si="231"/>
        <v>0</v>
      </c>
      <c r="N574" s="56">
        <f t="shared" si="231"/>
        <v>0</v>
      </c>
      <c r="O574" s="56">
        <f t="shared" si="231"/>
        <v>0</v>
      </c>
      <c r="P574" s="56">
        <f t="shared" si="231"/>
        <v>15629.060000000001</v>
      </c>
    </row>
    <row r="575" spans="1:16">
      <c r="A575" s="17" t="s">
        <v>1311</v>
      </c>
      <c r="B575" s="19"/>
      <c r="C575" s="18" t="s">
        <v>1312</v>
      </c>
      <c r="D575" s="49"/>
      <c r="E575" s="49"/>
      <c r="F575" s="49"/>
      <c r="G575" s="49"/>
      <c r="H575" s="49">
        <f>H576</f>
        <v>2822.59</v>
      </c>
      <c r="I575" s="49">
        <f>I576</f>
        <v>2955.93</v>
      </c>
      <c r="J575" s="49">
        <f t="shared" si="231"/>
        <v>6926.45</v>
      </c>
      <c r="K575" s="49">
        <f t="shared" si="231"/>
        <v>2924.09</v>
      </c>
      <c r="L575" s="49">
        <f t="shared" si="231"/>
        <v>0</v>
      </c>
      <c r="M575" s="49">
        <f t="shared" si="231"/>
        <v>0</v>
      </c>
      <c r="N575" s="49">
        <f t="shared" si="231"/>
        <v>0</v>
      </c>
      <c r="O575" s="49">
        <f t="shared" si="231"/>
        <v>0</v>
      </c>
      <c r="P575" s="49">
        <f t="shared" si="231"/>
        <v>15629.060000000001</v>
      </c>
    </row>
    <row r="576" spans="1:16">
      <c r="A576" s="32" t="s">
        <v>1313</v>
      </c>
      <c r="B576" s="31" t="s">
        <v>224</v>
      </c>
      <c r="C576" s="32" t="s">
        <v>1314</v>
      </c>
      <c r="D576" s="58"/>
      <c r="E576" s="58"/>
      <c r="F576" s="58"/>
      <c r="G576" s="58"/>
      <c r="H576" s="58">
        <v>2822.59</v>
      </c>
      <c r="I576" s="54">
        <v>2955.93</v>
      </c>
      <c r="J576" s="58">
        <v>6926.45</v>
      </c>
      <c r="K576" s="58">
        <v>2924.09</v>
      </c>
      <c r="L576" s="58"/>
      <c r="M576" s="58"/>
      <c r="N576" s="58"/>
      <c r="O576" s="58"/>
      <c r="P576" s="54">
        <f>SUM(D576:O576)</f>
        <v>15629.060000000001</v>
      </c>
    </row>
    <row r="577" spans="1:16">
      <c r="A577" s="50" t="s">
        <v>1315</v>
      </c>
      <c r="B577" s="31"/>
      <c r="C577" s="55" t="s">
        <v>1316</v>
      </c>
      <c r="D577" s="56">
        <f t="shared" ref="D577:O577" si="232">D578</f>
        <v>10855.77</v>
      </c>
      <c r="E577" s="56">
        <f t="shared" si="232"/>
        <v>4301.66</v>
      </c>
      <c r="F577" s="56">
        <f t="shared" si="232"/>
        <v>8527.2800000000007</v>
      </c>
      <c r="G577" s="56">
        <f t="shared" si="232"/>
        <v>4462.18</v>
      </c>
      <c r="H577" s="56">
        <f t="shared" si="232"/>
        <v>12871.44</v>
      </c>
      <c r="I577" s="56">
        <f>I578</f>
        <v>3905.74</v>
      </c>
      <c r="J577" s="56">
        <f t="shared" si="232"/>
        <v>6874.16</v>
      </c>
      <c r="K577" s="56">
        <f t="shared" si="232"/>
        <v>7638.93</v>
      </c>
      <c r="L577" s="56">
        <f t="shared" si="232"/>
        <v>0</v>
      </c>
      <c r="M577" s="56">
        <f t="shared" si="232"/>
        <v>0</v>
      </c>
      <c r="N577" s="56">
        <f t="shared" si="232"/>
        <v>0</v>
      </c>
      <c r="O577" s="56">
        <f t="shared" si="232"/>
        <v>0</v>
      </c>
      <c r="P577" s="56">
        <f>P578</f>
        <v>59437.159999999996</v>
      </c>
    </row>
    <row r="578" spans="1:16">
      <c r="A578" s="32" t="s">
        <v>1317</v>
      </c>
      <c r="B578" s="31"/>
      <c r="C578" s="32" t="s">
        <v>1318</v>
      </c>
      <c r="D578" s="58">
        <f>SUM(D579:D580)</f>
        <v>10855.77</v>
      </c>
      <c r="E578" s="58">
        <f>SUM(E579:E580)</f>
        <v>4301.66</v>
      </c>
      <c r="F578" s="58">
        <f>SUM(F579:F580)</f>
        <v>8527.2800000000007</v>
      </c>
      <c r="G578" s="58">
        <f>SUM(G579:G580)</f>
        <v>4462.18</v>
      </c>
      <c r="H578" s="58">
        <f>SUM(H579:H580)</f>
        <v>12871.44</v>
      </c>
      <c r="I578" s="58">
        <f t="shared" ref="I578:P578" si="233">SUM(I579:I580)</f>
        <v>3905.74</v>
      </c>
      <c r="J578" s="58">
        <f t="shared" si="233"/>
        <v>6874.16</v>
      </c>
      <c r="K578" s="58">
        <f t="shared" si="233"/>
        <v>7638.93</v>
      </c>
      <c r="L578" s="58">
        <f t="shared" si="233"/>
        <v>0</v>
      </c>
      <c r="M578" s="58">
        <f t="shared" si="233"/>
        <v>0</v>
      </c>
      <c r="N578" s="58">
        <f t="shared" si="233"/>
        <v>0</v>
      </c>
      <c r="O578" s="58">
        <f t="shared" si="233"/>
        <v>0</v>
      </c>
      <c r="P578" s="58">
        <f t="shared" si="233"/>
        <v>59437.159999999996</v>
      </c>
    </row>
    <row r="579" spans="1:16">
      <c r="A579" s="32" t="s">
        <v>1319</v>
      </c>
      <c r="B579" s="31" t="s">
        <v>545</v>
      </c>
      <c r="C579" s="32" t="s">
        <v>1320</v>
      </c>
      <c r="D579" s="58">
        <v>0</v>
      </c>
      <c r="E579" s="58">
        <v>0</v>
      </c>
      <c r="F579" s="58">
        <v>0</v>
      </c>
      <c r="G579" s="58">
        <v>0</v>
      </c>
      <c r="H579" s="58"/>
      <c r="I579" s="54">
        <v>0</v>
      </c>
      <c r="J579" s="58"/>
      <c r="K579" s="58"/>
      <c r="L579" s="58"/>
      <c r="M579" s="58"/>
      <c r="N579" s="58"/>
      <c r="O579" s="58"/>
      <c r="P579" s="54">
        <f>SUM(D579:O579)</f>
        <v>0</v>
      </c>
    </row>
    <row r="580" spans="1:16" ht="18">
      <c r="A580" s="32" t="s">
        <v>1321</v>
      </c>
      <c r="B580" s="31" t="s">
        <v>29</v>
      </c>
      <c r="C580" s="33" t="s">
        <v>1322</v>
      </c>
      <c r="D580" s="58">
        <v>10855.77</v>
      </c>
      <c r="E580" s="58">
        <v>4301.66</v>
      </c>
      <c r="F580" s="58">
        <v>8527.2800000000007</v>
      </c>
      <c r="G580" s="58">
        <v>4462.18</v>
      </c>
      <c r="H580" s="58">
        <v>12871.44</v>
      </c>
      <c r="I580" s="54">
        <v>3905.74</v>
      </c>
      <c r="J580" s="58">
        <v>6874.16</v>
      </c>
      <c r="K580" s="58">
        <v>7638.93</v>
      </c>
      <c r="L580" s="58"/>
      <c r="M580" s="58"/>
      <c r="N580" s="58"/>
      <c r="O580" s="58"/>
      <c r="P580" s="54">
        <f>SUM(D580:O580)</f>
        <v>59437.159999999996</v>
      </c>
    </row>
    <row r="581" spans="1:16">
      <c r="A581" s="45" t="s">
        <v>1323</v>
      </c>
      <c r="B581" s="31"/>
      <c r="C581" s="45" t="s">
        <v>1324</v>
      </c>
      <c r="D581" s="44">
        <f>SUM(D584)</f>
        <v>31400.09</v>
      </c>
      <c r="E581" s="44">
        <f>SUM(E584)</f>
        <v>21830.32</v>
      </c>
      <c r="F581" s="44">
        <f>SUM(F584)</f>
        <v>26694.44</v>
      </c>
      <c r="G581" s="44">
        <f>SUM(G582+G584)</f>
        <v>32933.1</v>
      </c>
      <c r="H581" s="44">
        <f>SUM(H582+H584)</f>
        <v>28764.58</v>
      </c>
      <c r="I581" s="44">
        <f t="shared" ref="I581:P581" si="234">SUM(I582+I584)</f>
        <v>12199.22</v>
      </c>
      <c r="J581" s="44">
        <f t="shared" si="234"/>
        <v>157355.85999999999</v>
      </c>
      <c r="K581" s="44">
        <f t="shared" si="234"/>
        <v>114209.18</v>
      </c>
      <c r="L581" s="44">
        <f t="shared" si="234"/>
        <v>1593.01</v>
      </c>
      <c r="M581" s="44">
        <f t="shared" si="234"/>
        <v>1593.01</v>
      </c>
      <c r="N581" s="44">
        <f t="shared" si="234"/>
        <v>1593.01</v>
      </c>
      <c r="O581" s="44">
        <f t="shared" si="234"/>
        <v>1490.41</v>
      </c>
      <c r="P581" s="44">
        <f t="shared" si="234"/>
        <v>431656.23</v>
      </c>
    </row>
    <row r="582" spans="1:16">
      <c r="A582" s="50" t="s">
        <v>1325</v>
      </c>
      <c r="B582" s="31"/>
      <c r="C582" s="55" t="s">
        <v>1326</v>
      </c>
      <c r="D582" s="56"/>
      <c r="E582" s="56"/>
      <c r="F582" s="56"/>
      <c r="G582" s="56">
        <f>G583</f>
        <v>0</v>
      </c>
      <c r="H582" s="56">
        <f>H583</f>
        <v>8732.43</v>
      </c>
      <c r="I582" s="56">
        <f t="shared" ref="I582:P582" si="235">I583</f>
        <v>701.83</v>
      </c>
      <c r="J582" s="56">
        <f t="shared" si="235"/>
        <v>150.43</v>
      </c>
      <c r="K582" s="56">
        <f t="shared" si="235"/>
        <v>0</v>
      </c>
      <c r="L582" s="56">
        <f t="shared" si="235"/>
        <v>0</v>
      </c>
      <c r="M582" s="56">
        <f t="shared" si="235"/>
        <v>0</v>
      </c>
      <c r="N582" s="56">
        <f t="shared" si="235"/>
        <v>0</v>
      </c>
      <c r="O582" s="56">
        <f t="shared" si="235"/>
        <v>0</v>
      </c>
      <c r="P582" s="56">
        <f t="shared" si="235"/>
        <v>9584.69</v>
      </c>
    </row>
    <row r="583" spans="1:16">
      <c r="A583" s="32" t="s">
        <v>1327</v>
      </c>
      <c r="B583" s="31" t="s">
        <v>29</v>
      </c>
      <c r="C583" s="32" t="s">
        <v>1328</v>
      </c>
      <c r="D583" s="58">
        <v>0</v>
      </c>
      <c r="E583" s="58"/>
      <c r="F583" s="58">
        <v>0</v>
      </c>
      <c r="G583" s="58"/>
      <c r="H583" s="58">
        <v>8732.43</v>
      </c>
      <c r="I583" s="58">
        <v>701.83</v>
      </c>
      <c r="J583" s="58">
        <v>150.43</v>
      </c>
      <c r="K583" s="58">
        <v>0</v>
      </c>
      <c r="L583" s="58"/>
      <c r="M583" s="58"/>
      <c r="N583" s="58"/>
      <c r="O583" s="58"/>
      <c r="P583" s="54">
        <f>SUM(D583:O583)</f>
        <v>9584.69</v>
      </c>
    </row>
    <row r="584" spans="1:16">
      <c r="A584" s="47" t="s">
        <v>1329</v>
      </c>
      <c r="B584" s="31"/>
      <c r="C584" s="47" t="s">
        <v>1330</v>
      </c>
      <c r="D584" s="49">
        <f>D585+D588+D589</f>
        <v>31400.09</v>
      </c>
      <c r="E584" s="49">
        <f t="shared" ref="E584:P584" si="236">E585+E588+E589</f>
        <v>21830.32</v>
      </c>
      <c r="F584" s="49">
        <f t="shared" si="236"/>
        <v>26694.44</v>
      </c>
      <c r="G584" s="49">
        <f t="shared" si="236"/>
        <v>32933.1</v>
      </c>
      <c r="H584" s="49">
        <f t="shared" si="236"/>
        <v>20032.150000000001</v>
      </c>
      <c r="I584" s="49">
        <f t="shared" si="236"/>
        <v>11497.39</v>
      </c>
      <c r="J584" s="49">
        <f t="shared" si="236"/>
        <v>157205.43</v>
      </c>
      <c r="K584" s="49">
        <f t="shared" si="236"/>
        <v>114209.18</v>
      </c>
      <c r="L584" s="49">
        <f t="shared" si="236"/>
        <v>1593.01</v>
      </c>
      <c r="M584" s="49">
        <f t="shared" si="236"/>
        <v>1593.01</v>
      </c>
      <c r="N584" s="49">
        <f t="shared" si="236"/>
        <v>1593.01</v>
      </c>
      <c r="O584" s="49">
        <f t="shared" si="236"/>
        <v>1490.41</v>
      </c>
      <c r="P584" s="49">
        <f t="shared" si="236"/>
        <v>422071.54</v>
      </c>
    </row>
    <row r="585" spans="1:16">
      <c r="A585" s="17" t="s">
        <v>1331</v>
      </c>
      <c r="B585" s="19"/>
      <c r="C585" s="18" t="s">
        <v>1332</v>
      </c>
      <c r="D585" s="49">
        <f>D586+D587</f>
        <v>6657.39</v>
      </c>
      <c r="E585" s="49">
        <f t="shared" ref="E585:P585" si="237">E586+E587</f>
        <v>4793.8599999999997</v>
      </c>
      <c r="F585" s="49">
        <f t="shared" si="237"/>
        <v>5677.87</v>
      </c>
      <c r="G585" s="49">
        <f t="shared" si="237"/>
        <v>4784.83</v>
      </c>
      <c r="H585" s="49">
        <f t="shared" si="237"/>
        <v>6260.6399999999994</v>
      </c>
      <c r="I585" s="49">
        <f t="shared" si="237"/>
        <v>-1383.4199999999998</v>
      </c>
      <c r="J585" s="49">
        <f t="shared" si="237"/>
        <v>7466.38</v>
      </c>
      <c r="K585" s="49">
        <f t="shared" si="237"/>
        <v>1503.01</v>
      </c>
      <c r="L585" s="49">
        <f t="shared" si="237"/>
        <v>1593.01</v>
      </c>
      <c r="M585" s="49">
        <f t="shared" si="237"/>
        <v>1593.01</v>
      </c>
      <c r="N585" s="49">
        <f t="shared" si="237"/>
        <v>1593.01</v>
      </c>
      <c r="O585" s="49">
        <f t="shared" si="237"/>
        <v>1490.41</v>
      </c>
      <c r="P585" s="49">
        <f t="shared" si="237"/>
        <v>42030.000000000007</v>
      </c>
    </row>
    <row r="586" spans="1:16">
      <c r="A586" s="21" t="s">
        <v>1333</v>
      </c>
      <c r="B586" s="23" t="s">
        <v>173</v>
      </c>
      <c r="C586" s="22" t="s">
        <v>1334</v>
      </c>
      <c r="D586" s="49">
        <v>6657.39</v>
      </c>
      <c r="E586" s="49">
        <v>4762.66</v>
      </c>
      <c r="F586" s="49">
        <v>5677.87</v>
      </c>
      <c r="G586" s="49">
        <v>4784.83</v>
      </c>
      <c r="H586" s="49">
        <v>6260.44</v>
      </c>
      <c r="I586" s="49">
        <v>-1384.12</v>
      </c>
      <c r="J586" s="49">
        <v>6814.46</v>
      </c>
      <c r="K586" s="49">
        <v>1503.01</v>
      </c>
      <c r="L586" s="49">
        <f>K586</f>
        <v>1503.01</v>
      </c>
      <c r="M586" s="49">
        <f>L586</f>
        <v>1503.01</v>
      </c>
      <c r="N586" s="49">
        <f>M586</f>
        <v>1503.01</v>
      </c>
      <c r="O586" s="49">
        <v>1414.43</v>
      </c>
      <c r="P586" s="54">
        <f>SUM(D586:O586)</f>
        <v>41000.000000000007</v>
      </c>
    </row>
    <row r="587" spans="1:16">
      <c r="A587" s="21" t="s">
        <v>1335</v>
      </c>
      <c r="B587" s="23" t="s">
        <v>173</v>
      </c>
      <c r="C587" s="22" t="s">
        <v>1336</v>
      </c>
      <c r="D587" s="49">
        <v>0</v>
      </c>
      <c r="E587" s="49">
        <v>31.2</v>
      </c>
      <c r="F587" s="49"/>
      <c r="G587" s="49"/>
      <c r="H587" s="49">
        <v>0.2</v>
      </c>
      <c r="I587" s="49">
        <v>0.7</v>
      </c>
      <c r="J587" s="49">
        <v>651.91999999999996</v>
      </c>
      <c r="K587" s="49"/>
      <c r="L587" s="49">
        <v>90</v>
      </c>
      <c r="M587" s="49">
        <v>90</v>
      </c>
      <c r="N587" s="49">
        <f>L587</f>
        <v>90</v>
      </c>
      <c r="O587" s="49">
        <v>75.98</v>
      </c>
      <c r="P587" s="54">
        <f>SUM(D587:O587)</f>
        <v>1030</v>
      </c>
    </row>
    <row r="588" spans="1:16">
      <c r="A588" s="32" t="s">
        <v>1337</v>
      </c>
      <c r="B588" s="31" t="s">
        <v>29</v>
      </c>
      <c r="C588" s="32" t="s">
        <v>1338</v>
      </c>
      <c r="D588" s="58">
        <v>24742.7</v>
      </c>
      <c r="E588" s="58">
        <v>17036.46</v>
      </c>
      <c r="F588" s="58">
        <v>21016.57</v>
      </c>
      <c r="G588" s="58">
        <v>28148.27</v>
      </c>
      <c r="H588" s="58">
        <v>13771.51</v>
      </c>
      <c r="I588" s="54">
        <v>12880.81</v>
      </c>
      <c r="J588" s="58">
        <v>149739.04999999999</v>
      </c>
      <c r="K588" s="58">
        <v>112706.17</v>
      </c>
      <c r="L588" s="58"/>
      <c r="M588" s="58"/>
      <c r="N588" s="58"/>
      <c r="O588" s="58"/>
      <c r="P588" s="54">
        <f>SUM(D588:O588)</f>
        <v>380041.54</v>
      </c>
    </row>
    <row r="589" spans="1:16">
      <c r="A589" s="32" t="s">
        <v>1339</v>
      </c>
      <c r="B589" s="31" t="s">
        <v>139</v>
      </c>
      <c r="C589" s="32" t="s">
        <v>1340</v>
      </c>
      <c r="D589" s="58">
        <v>0</v>
      </c>
      <c r="E589" s="58">
        <v>0</v>
      </c>
      <c r="F589" s="58"/>
      <c r="G589" s="58"/>
      <c r="H589" s="58"/>
      <c r="I589" s="54">
        <v>0</v>
      </c>
      <c r="J589" s="58"/>
      <c r="K589" s="58"/>
      <c r="L589" s="58"/>
      <c r="M589" s="58"/>
      <c r="N589" s="58"/>
      <c r="O589" s="58"/>
      <c r="P589" s="54">
        <f>SUM(D589:O589)</f>
        <v>0</v>
      </c>
    </row>
    <row r="590" spans="1:16">
      <c r="A590" s="38" t="s">
        <v>1341</v>
      </c>
      <c r="B590" s="31"/>
      <c r="C590" s="38" t="s">
        <v>1342</v>
      </c>
      <c r="D590" s="40">
        <f t="shared" ref="D590:P590" si="238">SUM(D591+D602+D613+D616+D652)</f>
        <v>556510.26</v>
      </c>
      <c r="E590" s="40">
        <f t="shared" si="238"/>
        <v>1694614.6300000001</v>
      </c>
      <c r="F590" s="40">
        <f t="shared" si="238"/>
        <v>466071.22000000003</v>
      </c>
      <c r="G590" s="40">
        <f t="shared" si="238"/>
        <v>1043821.8799999999</v>
      </c>
      <c r="H590" s="40">
        <f t="shared" si="238"/>
        <v>440754.53</v>
      </c>
      <c r="I590" s="40">
        <f t="shared" si="238"/>
        <v>1509205.84</v>
      </c>
      <c r="J590" s="40">
        <f t="shared" si="238"/>
        <v>-440264.04</v>
      </c>
      <c r="K590" s="40">
        <f t="shared" si="238"/>
        <v>1420185.03</v>
      </c>
      <c r="L590" s="40">
        <f t="shared" si="238"/>
        <v>0</v>
      </c>
      <c r="M590" s="40">
        <f t="shared" si="238"/>
        <v>0</v>
      </c>
      <c r="N590" s="40">
        <f t="shared" si="238"/>
        <v>0</v>
      </c>
      <c r="O590" s="40">
        <f t="shared" si="238"/>
        <v>0</v>
      </c>
      <c r="P590" s="40">
        <f t="shared" si="238"/>
        <v>6690899.3499999996</v>
      </c>
    </row>
    <row r="591" spans="1:16">
      <c r="A591" s="42" t="s">
        <v>1343</v>
      </c>
      <c r="B591" s="31"/>
      <c r="C591" s="42" t="s">
        <v>1344</v>
      </c>
      <c r="D591" s="44">
        <f t="shared" ref="D591:J591" si="239">SUM(D597+D592)</f>
        <v>3568.47</v>
      </c>
      <c r="E591" s="44">
        <f t="shared" si="239"/>
        <v>20187.5</v>
      </c>
      <c r="F591" s="44">
        <f t="shared" si="239"/>
        <v>66504.240000000005</v>
      </c>
      <c r="G591" s="44">
        <f t="shared" si="239"/>
        <v>825650.95</v>
      </c>
      <c r="H591" s="44">
        <f t="shared" si="239"/>
        <v>66892.27</v>
      </c>
      <c r="I591" s="44">
        <f t="shared" si="239"/>
        <v>19142.22</v>
      </c>
      <c r="J591" s="44">
        <f t="shared" si="239"/>
        <v>24731.41</v>
      </c>
      <c r="K591" s="44">
        <f t="shared" ref="K591:P591" si="240">SUM(K597+K592)</f>
        <v>0</v>
      </c>
      <c r="L591" s="44">
        <f t="shared" si="240"/>
        <v>0</v>
      </c>
      <c r="M591" s="44">
        <f t="shared" si="240"/>
        <v>0</v>
      </c>
      <c r="N591" s="44">
        <f t="shared" si="240"/>
        <v>0</v>
      </c>
      <c r="O591" s="44">
        <f t="shared" si="240"/>
        <v>0</v>
      </c>
      <c r="P591" s="44">
        <f t="shared" si="240"/>
        <v>1026677.06</v>
      </c>
    </row>
    <row r="592" spans="1:16">
      <c r="A592" s="45" t="s">
        <v>1345</v>
      </c>
      <c r="B592" s="31"/>
      <c r="C592" s="45" t="s">
        <v>1346</v>
      </c>
      <c r="D592" s="44">
        <f t="shared" ref="D592:P592" si="241">SUM(D593)</f>
        <v>3568.47</v>
      </c>
      <c r="E592" s="44">
        <f t="shared" si="241"/>
        <v>0</v>
      </c>
      <c r="F592" s="44">
        <f t="shared" si="241"/>
        <v>66504.240000000005</v>
      </c>
      <c r="G592" s="44">
        <f t="shared" si="241"/>
        <v>357770.95</v>
      </c>
      <c r="H592" s="44">
        <f t="shared" si="241"/>
        <v>66892.27</v>
      </c>
      <c r="I592" s="44">
        <f t="shared" si="241"/>
        <v>19142.22</v>
      </c>
      <c r="J592" s="44">
        <f t="shared" si="241"/>
        <v>24731.41</v>
      </c>
      <c r="K592" s="44">
        <f t="shared" si="241"/>
        <v>0</v>
      </c>
      <c r="L592" s="44">
        <f t="shared" si="241"/>
        <v>0</v>
      </c>
      <c r="M592" s="44">
        <f t="shared" si="241"/>
        <v>0</v>
      </c>
      <c r="N592" s="44">
        <f t="shared" si="241"/>
        <v>0</v>
      </c>
      <c r="O592" s="44">
        <f t="shared" si="241"/>
        <v>0</v>
      </c>
      <c r="P592" s="44">
        <f t="shared" si="241"/>
        <v>538609.56000000006</v>
      </c>
    </row>
    <row r="593" spans="1:16">
      <c r="A593" s="47" t="s">
        <v>1347</v>
      </c>
      <c r="B593" s="31"/>
      <c r="C593" s="47" t="s">
        <v>1348</v>
      </c>
      <c r="D593" s="49">
        <f t="shared" ref="D593:P593" si="242">D594</f>
        <v>3568.47</v>
      </c>
      <c r="E593" s="49">
        <f t="shared" si="242"/>
        <v>0</v>
      </c>
      <c r="F593" s="49">
        <f t="shared" si="242"/>
        <v>66504.240000000005</v>
      </c>
      <c r="G593" s="49">
        <f t="shared" si="242"/>
        <v>357770.95</v>
      </c>
      <c r="H593" s="49">
        <f t="shared" si="242"/>
        <v>66892.27</v>
      </c>
      <c r="I593" s="49">
        <f t="shared" si="242"/>
        <v>19142.22</v>
      </c>
      <c r="J593" s="49">
        <f t="shared" si="242"/>
        <v>24731.41</v>
      </c>
      <c r="K593" s="49">
        <f t="shared" si="242"/>
        <v>0</v>
      </c>
      <c r="L593" s="49">
        <f t="shared" si="242"/>
        <v>0</v>
      </c>
      <c r="M593" s="49">
        <f t="shared" si="242"/>
        <v>0</v>
      </c>
      <c r="N593" s="49">
        <f t="shared" si="242"/>
        <v>0</v>
      </c>
      <c r="O593" s="49">
        <f t="shared" si="242"/>
        <v>0</v>
      </c>
      <c r="P593" s="49">
        <f t="shared" si="242"/>
        <v>538609.56000000006</v>
      </c>
    </row>
    <row r="594" spans="1:16">
      <c r="A594" s="50" t="s">
        <v>1349</v>
      </c>
      <c r="B594" s="31"/>
      <c r="C594" s="50" t="s">
        <v>1350</v>
      </c>
      <c r="D594" s="56">
        <f t="shared" ref="D594:I594" si="243">SUM(D595:D596)</f>
        <v>3568.47</v>
      </c>
      <c r="E594" s="56">
        <f t="shared" si="243"/>
        <v>0</v>
      </c>
      <c r="F594" s="56">
        <f t="shared" si="243"/>
        <v>66504.240000000005</v>
      </c>
      <c r="G594" s="56">
        <f t="shared" si="243"/>
        <v>357770.95</v>
      </c>
      <c r="H594" s="56">
        <f t="shared" si="243"/>
        <v>66892.27</v>
      </c>
      <c r="I594" s="56">
        <f t="shared" si="243"/>
        <v>19142.22</v>
      </c>
      <c r="J594" s="56">
        <f t="shared" ref="J594:P594" si="244">SUM(J595:J596)</f>
        <v>24731.41</v>
      </c>
      <c r="K594" s="56">
        <f t="shared" si="244"/>
        <v>0</v>
      </c>
      <c r="L594" s="56">
        <f t="shared" si="244"/>
        <v>0</v>
      </c>
      <c r="M594" s="56">
        <f t="shared" si="244"/>
        <v>0</v>
      </c>
      <c r="N594" s="56">
        <f t="shared" si="244"/>
        <v>0</v>
      </c>
      <c r="O594" s="56">
        <f t="shared" si="244"/>
        <v>0</v>
      </c>
      <c r="P594" s="56">
        <f t="shared" si="244"/>
        <v>538609.56000000006</v>
      </c>
    </row>
    <row r="595" spans="1:16">
      <c r="A595" s="32" t="s">
        <v>1351</v>
      </c>
      <c r="B595" s="31" t="s">
        <v>1352</v>
      </c>
      <c r="C595" s="32" t="s">
        <v>1353</v>
      </c>
      <c r="D595" s="58">
        <v>3568.47</v>
      </c>
      <c r="E595" s="58">
        <v>0</v>
      </c>
      <c r="F595" s="58">
        <v>66504.240000000005</v>
      </c>
      <c r="G595" s="58">
        <v>0</v>
      </c>
      <c r="H595" s="58"/>
      <c r="I595" s="54">
        <v>19142.22</v>
      </c>
      <c r="J595" s="58">
        <v>0</v>
      </c>
      <c r="K595" s="58"/>
      <c r="L595" s="58"/>
      <c r="M595" s="58"/>
      <c r="N595" s="58"/>
      <c r="O595" s="58"/>
      <c r="P595" s="54">
        <f>SUM(D595:O595)</f>
        <v>89214.930000000008</v>
      </c>
    </row>
    <row r="596" spans="1:16">
      <c r="A596" s="32" t="s">
        <v>1354</v>
      </c>
      <c r="B596" s="31" t="s">
        <v>1355</v>
      </c>
      <c r="C596" s="32" t="s">
        <v>1356</v>
      </c>
      <c r="D596" s="58"/>
      <c r="E596" s="58">
        <v>0</v>
      </c>
      <c r="F596" s="58"/>
      <c r="G596" s="58">
        <v>357770.95</v>
      </c>
      <c r="H596" s="58">
        <v>66892.27</v>
      </c>
      <c r="I596" s="54">
        <v>0</v>
      </c>
      <c r="J596" s="58">
        <v>24731.41</v>
      </c>
      <c r="K596" s="58"/>
      <c r="L596" s="58"/>
      <c r="M596" s="58"/>
      <c r="N596" s="58"/>
      <c r="O596" s="58"/>
      <c r="P596" s="54">
        <f>SUM(D596:O596)</f>
        <v>449394.63</v>
      </c>
    </row>
    <row r="597" spans="1:16">
      <c r="A597" s="45" t="s">
        <v>1357</v>
      </c>
      <c r="B597" s="31"/>
      <c r="C597" s="45" t="s">
        <v>1358</v>
      </c>
      <c r="D597" s="44">
        <f>SUM(D598)</f>
        <v>0</v>
      </c>
      <c r="E597" s="44">
        <f>SUM(E598)</f>
        <v>20187.5</v>
      </c>
      <c r="F597" s="44">
        <f>SUM(F598)</f>
        <v>0</v>
      </c>
      <c r="G597" s="44">
        <f>SUM(G598)</f>
        <v>467880</v>
      </c>
      <c r="H597" s="44">
        <f t="shared" ref="H597:P597" si="245">SUM(H598)</f>
        <v>0</v>
      </c>
      <c r="I597" s="44">
        <f t="shared" si="245"/>
        <v>0</v>
      </c>
      <c r="J597" s="44">
        <f t="shared" si="245"/>
        <v>0</v>
      </c>
      <c r="K597" s="44">
        <f t="shared" si="245"/>
        <v>0</v>
      </c>
      <c r="L597" s="44">
        <f t="shared" si="245"/>
        <v>0</v>
      </c>
      <c r="M597" s="44">
        <f t="shared" si="245"/>
        <v>0</v>
      </c>
      <c r="N597" s="44">
        <f t="shared" si="245"/>
        <v>0</v>
      </c>
      <c r="O597" s="44">
        <f t="shared" si="245"/>
        <v>0</v>
      </c>
      <c r="P597" s="44">
        <f t="shared" si="245"/>
        <v>488067.5</v>
      </c>
    </row>
    <row r="598" spans="1:16">
      <c r="A598" s="47" t="s">
        <v>1359</v>
      </c>
      <c r="B598" s="31"/>
      <c r="C598" s="47" t="s">
        <v>1360</v>
      </c>
      <c r="D598" s="49">
        <f t="shared" ref="D598:P598" si="246">SUM(D599:D600)</f>
        <v>0</v>
      </c>
      <c r="E598" s="49">
        <f t="shared" si="246"/>
        <v>20187.5</v>
      </c>
      <c r="F598" s="49">
        <f t="shared" si="246"/>
        <v>0</v>
      </c>
      <c r="G598" s="49">
        <f t="shared" si="246"/>
        <v>467880</v>
      </c>
      <c r="H598" s="49">
        <f t="shared" si="246"/>
        <v>0</v>
      </c>
      <c r="I598" s="49">
        <f t="shared" si="246"/>
        <v>0</v>
      </c>
      <c r="J598" s="49">
        <f t="shared" si="246"/>
        <v>0</v>
      </c>
      <c r="K598" s="49">
        <f t="shared" si="246"/>
        <v>0</v>
      </c>
      <c r="L598" s="49">
        <f t="shared" si="246"/>
        <v>0</v>
      </c>
      <c r="M598" s="49">
        <f t="shared" si="246"/>
        <v>0</v>
      </c>
      <c r="N598" s="49">
        <f t="shared" si="246"/>
        <v>0</v>
      </c>
      <c r="O598" s="49">
        <f t="shared" si="246"/>
        <v>0</v>
      </c>
      <c r="P598" s="49">
        <f t="shared" si="246"/>
        <v>488067.5</v>
      </c>
    </row>
    <row r="599" spans="1:16" ht="18">
      <c r="A599" s="32" t="s">
        <v>1361</v>
      </c>
      <c r="B599" s="31" t="s">
        <v>1362</v>
      </c>
      <c r="C599" s="33" t="s">
        <v>1363</v>
      </c>
      <c r="D599" s="58">
        <v>0</v>
      </c>
      <c r="E599" s="58">
        <v>0</v>
      </c>
      <c r="F599" s="58">
        <v>0</v>
      </c>
      <c r="G599" s="58">
        <v>0</v>
      </c>
      <c r="H599" s="58">
        <v>0</v>
      </c>
      <c r="I599" s="54">
        <v>0</v>
      </c>
      <c r="J599" s="58">
        <v>0</v>
      </c>
      <c r="K599" s="58">
        <v>0</v>
      </c>
      <c r="L599" s="58"/>
      <c r="M599" s="58"/>
      <c r="N599" s="58"/>
      <c r="O599" s="58"/>
      <c r="P599" s="54">
        <f>SUM(D599:O599)</f>
        <v>0</v>
      </c>
    </row>
    <row r="600" spans="1:16">
      <c r="A600" s="47" t="s">
        <v>1364</v>
      </c>
      <c r="B600" s="31"/>
      <c r="C600" s="47" t="s">
        <v>1365</v>
      </c>
      <c r="D600" s="49">
        <f>D601</f>
        <v>0</v>
      </c>
      <c r="E600" s="49">
        <f t="shared" ref="E600:P600" si="247">E601</f>
        <v>20187.5</v>
      </c>
      <c r="F600" s="49">
        <f t="shared" si="247"/>
        <v>0</v>
      </c>
      <c r="G600" s="49">
        <f t="shared" si="247"/>
        <v>467880</v>
      </c>
      <c r="H600" s="49">
        <f t="shared" si="247"/>
        <v>0</v>
      </c>
      <c r="I600" s="49">
        <f t="shared" si="247"/>
        <v>0</v>
      </c>
      <c r="J600" s="49">
        <f t="shared" si="247"/>
        <v>0</v>
      </c>
      <c r="K600" s="49">
        <f t="shared" si="247"/>
        <v>0</v>
      </c>
      <c r="L600" s="49">
        <f t="shared" si="247"/>
        <v>0</v>
      </c>
      <c r="M600" s="49">
        <f t="shared" si="247"/>
        <v>0</v>
      </c>
      <c r="N600" s="49">
        <f t="shared" si="247"/>
        <v>0</v>
      </c>
      <c r="O600" s="49">
        <f t="shared" si="247"/>
        <v>0</v>
      </c>
      <c r="P600" s="49">
        <f t="shared" si="247"/>
        <v>488067.5</v>
      </c>
    </row>
    <row r="601" spans="1:16">
      <c r="A601" s="32" t="s">
        <v>1366</v>
      </c>
      <c r="B601" s="31" t="s">
        <v>618</v>
      </c>
      <c r="C601" s="33" t="s">
        <v>1367</v>
      </c>
      <c r="D601" s="58"/>
      <c r="E601" s="58">
        <v>20187.5</v>
      </c>
      <c r="F601" s="58"/>
      <c r="G601" s="58">
        <v>467880</v>
      </c>
      <c r="H601" s="58"/>
      <c r="I601" s="54">
        <v>0</v>
      </c>
      <c r="J601" s="58"/>
      <c r="K601" s="58"/>
      <c r="L601" s="58"/>
      <c r="M601" s="58"/>
      <c r="N601" s="58"/>
      <c r="O601" s="58"/>
      <c r="P601" s="54">
        <f>SUM(D601:O601)</f>
        <v>488067.5</v>
      </c>
    </row>
    <row r="602" spans="1:16">
      <c r="A602" s="42" t="s">
        <v>1368</v>
      </c>
      <c r="B602" s="31"/>
      <c r="C602" s="42" t="s">
        <v>1369</v>
      </c>
      <c r="D602" s="44">
        <f>SUM(D603+D611)</f>
        <v>3464.63</v>
      </c>
      <c r="E602" s="44">
        <f>SUM(E603+E611)</f>
        <v>24627.59</v>
      </c>
      <c r="F602" s="44">
        <f>SUM(F603+F611)</f>
        <v>13832.02</v>
      </c>
      <c r="G602" s="44">
        <f>SUM(G603+G607+G611)</f>
        <v>80472.97</v>
      </c>
      <c r="H602" s="44">
        <f t="shared" ref="H602:P602" si="248">SUM(H603+H607+H611)</f>
        <v>22784.720000000001</v>
      </c>
      <c r="I602" s="44">
        <f t="shared" si="248"/>
        <v>4489.13</v>
      </c>
      <c r="J602" s="44">
        <f t="shared" si="248"/>
        <v>41107.300000000003</v>
      </c>
      <c r="K602" s="44">
        <f t="shared" si="248"/>
        <v>22078.37</v>
      </c>
      <c r="L602" s="44">
        <f t="shared" si="248"/>
        <v>0</v>
      </c>
      <c r="M602" s="44">
        <f t="shared" si="248"/>
        <v>0</v>
      </c>
      <c r="N602" s="44">
        <f t="shared" si="248"/>
        <v>0</v>
      </c>
      <c r="O602" s="44">
        <f t="shared" si="248"/>
        <v>0</v>
      </c>
      <c r="P602" s="44">
        <f t="shared" si="248"/>
        <v>212856.72999999998</v>
      </c>
    </row>
    <row r="603" spans="1:16">
      <c r="A603" s="45" t="s">
        <v>1370</v>
      </c>
      <c r="B603" s="31"/>
      <c r="C603" s="45" t="s">
        <v>1371</v>
      </c>
      <c r="D603" s="44">
        <f>SUM(D604:D606)</f>
        <v>0</v>
      </c>
      <c r="E603" s="44">
        <f>SUM(E604:E606)</f>
        <v>0</v>
      </c>
      <c r="F603" s="44">
        <f>SUM(F604:F606)</f>
        <v>0</v>
      </c>
      <c r="G603" s="44">
        <f>SUM(G604:G606)</f>
        <v>0</v>
      </c>
      <c r="H603" s="44">
        <f t="shared" ref="H603:P603" si="249">SUM(H604:H606)</f>
        <v>0</v>
      </c>
      <c r="I603" s="44">
        <f t="shared" si="249"/>
        <v>0</v>
      </c>
      <c r="J603" s="44">
        <f t="shared" si="249"/>
        <v>0</v>
      </c>
      <c r="K603" s="44">
        <f t="shared" si="249"/>
        <v>0</v>
      </c>
      <c r="L603" s="44">
        <f t="shared" si="249"/>
        <v>0</v>
      </c>
      <c r="M603" s="44">
        <f t="shared" si="249"/>
        <v>0</v>
      </c>
      <c r="N603" s="44">
        <f t="shared" si="249"/>
        <v>0</v>
      </c>
      <c r="O603" s="44">
        <f t="shared" si="249"/>
        <v>0</v>
      </c>
      <c r="P603" s="44">
        <f t="shared" si="249"/>
        <v>0</v>
      </c>
    </row>
    <row r="604" spans="1:16">
      <c r="A604" s="50" t="s">
        <v>1372</v>
      </c>
      <c r="B604" s="31" t="s">
        <v>537</v>
      </c>
      <c r="C604" s="50" t="s">
        <v>1373</v>
      </c>
      <c r="D604" s="54"/>
      <c r="E604" s="54"/>
      <c r="F604" s="54"/>
      <c r="G604" s="54"/>
      <c r="H604" s="54"/>
      <c r="I604" s="54">
        <v>0</v>
      </c>
      <c r="J604" s="54"/>
      <c r="K604" s="54"/>
      <c r="L604" s="54"/>
      <c r="M604" s="54"/>
      <c r="N604" s="54"/>
      <c r="O604" s="54"/>
      <c r="P604" s="54">
        <f>SUM(D604:O604)</f>
        <v>0</v>
      </c>
    </row>
    <row r="605" spans="1:16">
      <c r="A605" s="50" t="s">
        <v>1374</v>
      </c>
      <c r="B605" s="31" t="s">
        <v>537</v>
      </c>
      <c r="C605" s="50" t="s">
        <v>1375</v>
      </c>
      <c r="D605" s="54"/>
      <c r="E605" s="54"/>
      <c r="F605" s="54"/>
      <c r="G605" s="54"/>
      <c r="H605" s="54"/>
      <c r="I605" s="54">
        <v>0</v>
      </c>
      <c r="J605" s="54"/>
      <c r="K605" s="54"/>
      <c r="L605" s="54"/>
      <c r="M605" s="54"/>
      <c r="N605" s="54"/>
      <c r="O605" s="54"/>
      <c r="P605" s="54">
        <f>SUM(D605:O605)</f>
        <v>0</v>
      </c>
    </row>
    <row r="606" spans="1:16">
      <c r="A606" s="50" t="s">
        <v>1376</v>
      </c>
      <c r="B606" s="31" t="s">
        <v>537</v>
      </c>
      <c r="C606" s="50" t="s">
        <v>1377</v>
      </c>
      <c r="D606" s="54"/>
      <c r="E606" s="54"/>
      <c r="F606" s="54"/>
      <c r="G606" s="54"/>
      <c r="H606" s="54"/>
      <c r="I606" s="54">
        <v>0</v>
      </c>
      <c r="J606" s="54"/>
      <c r="K606" s="54"/>
      <c r="L606" s="54"/>
      <c r="M606" s="54"/>
      <c r="N606" s="54"/>
      <c r="O606" s="54"/>
      <c r="P606" s="54">
        <f>SUM(D606:O606)</f>
        <v>0</v>
      </c>
    </row>
    <row r="607" spans="1:16">
      <c r="A607" s="47" t="s">
        <v>1378</v>
      </c>
      <c r="B607" s="31"/>
      <c r="C607" s="47" t="s">
        <v>1379</v>
      </c>
      <c r="D607" s="49"/>
      <c r="E607" s="49"/>
      <c r="F607" s="49"/>
      <c r="G607" s="49">
        <f>G608</f>
        <v>0</v>
      </c>
      <c r="H607" s="49">
        <f t="shared" ref="H607:P607" si="250">H608</f>
        <v>0</v>
      </c>
      <c r="I607" s="49">
        <f t="shared" si="250"/>
        <v>0</v>
      </c>
      <c r="J607" s="49">
        <f t="shared" si="250"/>
        <v>0</v>
      </c>
      <c r="K607" s="49">
        <f t="shared" si="250"/>
        <v>0</v>
      </c>
      <c r="L607" s="49">
        <f t="shared" si="250"/>
        <v>0</v>
      </c>
      <c r="M607" s="49">
        <f t="shared" si="250"/>
        <v>0</v>
      </c>
      <c r="N607" s="49">
        <f t="shared" si="250"/>
        <v>0</v>
      </c>
      <c r="O607" s="49">
        <f t="shared" si="250"/>
        <v>0</v>
      </c>
      <c r="P607" s="49">
        <f t="shared" si="250"/>
        <v>0</v>
      </c>
    </row>
    <row r="608" spans="1:16">
      <c r="A608" s="50" t="s">
        <v>1380</v>
      </c>
      <c r="B608" s="31"/>
      <c r="C608" s="50" t="s">
        <v>1381</v>
      </c>
      <c r="D608" s="56"/>
      <c r="E608" s="56"/>
      <c r="F608" s="56"/>
      <c r="G608" s="56">
        <f>SUM(G609:G610)</f>
        <v>0</v>
      </c>
      <c r="H608" s="56">
        <f t="shared" ref="H608:P608" si="251">SUM(H609:H610)</f>
        <v>0</v>
      </c>
      <c r="I608" s="56">
        <f t="shared" si="251"/>
        <v>0</v>
      </c>
      <c r="J608" s="56">
        <f t="shared" si="251"/>
        <v>0</v>
      </c>
      <c r="K608" s="56">
        <f t="shared" si="251"/>
        <v>0</v>
      </c>
      <c r="L608" s="56">
        <f t="shared" si="251"/>
        <v>0</v>
      </c>
      <c r="M608" s="56">
        <f t="shared" si="251"/>
        <v>0</v>
      </c>
      <c r="N608" s="56">
        <f t="shared" si="251"/>
        <v>0</v>
      </c>
      <c r="O608" s="56">
        <f t="shared" si="251"/>
        <v>0</v>
      </c>
      <c r="P608" s="56">
        <f t="shared" si="251"/>
        <v>0</v>
      </c>
    </row>
    <row r="609" spans="1:16">
      <c r="A609" s="32" t="s">
        <v>1382</v>
      </c>
      <c r="B609" s="31" t="s">
        <v>343</v>
      </c>
      <c r="C609" s="32" t="s">
        <v>1383</v>
      </c>
      <c r="D609" s="58"/>
      <c r="E609" s="58"/>
      <c r="F609" s="58"/>
      <c r="G609" s="58">
        <v>0</v>
      </c>
      <c r="H609" s="58"/>
      <c r="I609" s="54"/>
      <c r="J609" s="58"/>
      <c r="K609" s="58"/>
      <c r="L609" s="58"/>
      <c r="M609" s="58"/>
      <c r="N609" s="58"/>
      <c r="O609" s="58"/>
      <c r="P609" s="54">
        <f>SUM(D609:O609)</f>
        <v>0</v>
      </c>
    </row>
    <row r="610" spans="1:16">
      <c r="A610" s="32" t="s">
        <v>1384</v>
      </c>
      <c r="B610" s="31" t="s">
        <v>601</v>
      </c>
      <c r="C610" s="32" t="s">
        <v>1385</v>
      </c>
      <c r="D610" s="58"/>
      <c r="E610" s="58"/>
      <c r="F610" s="58"/>
      <c r="G610" s="58">
        <v>0</v>
      </c>
      <c r="H610" s="58"/>
      <c r="I610" s="54"/>
      <c r="J610" s="58"/>
      <c r="K610" s="58"/>
      <c r="L610" s="58"/>
      <c r="M610" s="58"/>
      <c r="N610" s="58"/>
      <c r="O610" s="58"/>
      <c r="P610" s="54">
        <f>SUM(D610:O610)</f>
        <v>0</v>
      </c>
    </row>
    <row r="611" spans="1:16">
      <c r="A611" s="45" t="s">
        <v>1386</v>
      </c>
      <c r="B611" s="31"/>
      <c r="C611" s="45" t="s">
        <v>1387</v>
      </c>
      <c r="D611" s="44">
        <f t="shared" ref="D611:P611" si="252">D612</f>
        <v>3464.63</v>
      </c>
      <c r="E611" s="44">
        <f t="shared" si="252"/>
        <v>24627.59</v>
      </c>
      <c r="F611" s="44">
        <f t="shared" si="252"/>
        <v>13832.02</v>
      </c>
      <c r="G611" s="44">
        <f t="shared" si="252"/>
        <v>80472.97</v>
      </c>
      <c r="H611" s="44">
        <f t="shared" si="252"/>
        <v>22784.720000000001</v>
      </c>
      <c r="I611" s="44">
        <f t="shared" si="252"/>
        <v>4489.13</v>
      </c>
      <c r="J611" s="44">
        <f t="shared" si="252"/>
        <v>41107.300000000003</v>
      </c>
      <c r="K611" s="44">
        <f t="shared" si="252"/>
        <v>22078.37</v>
      </c>
      <c r="L611" s="44">
        <f t="shared" si="252"/>
        <v>0</v>
      </c>
      <c r="M611" s="44">
        <f t="shared" si="252"/>
        <v>0</v>
      </c>
      <c r="N611" s="44">
        <f t="shared" si="252"/>
        <v>0</v>
      </c>
      <c r="O611" s="44">
        <f t="shared" si="252"/>
        <v>0</v>
      </c>
      <c r="P611" s="44">
        <f t="shared" si="252"/>
        <v>212856.72999999998</v>
      </c>
    </row>
    <row r="612" spans="1:16">
      <c r="A612" s="50" t="s">
        <v>1388</v>
      </c>
      <c r="B612" s="31" t="s">
        <v>537</v>
      </c>
      <c r="C612" s="50" t="s">
        <v>1389</v>
      </c>
      <c r="D612" s="54">
        <v>3464.63</v>
      </c>
      <c r="E612" s="54">
        <v>24627.59</v>
      </c>
      <c r="F612" s="54">
        <v>13832.02</v>
      </c>
      <c r="G612" s="54">
        <v>80472.97</v>
      </c>
      <c r="H612" s="54">
        <v>22784.720000000001</v>
      </c>
      <c r="I612" s="54">
        <v>4489.13</v>
      </c>
      <c r="J612" s="54">
        <v>41107.300000000003</v>
      </c>
      <c r="K612" s="54">
        <v>22078.37</v>
      </c>
      <c r="L612" s="54"/>
      <c r="M612" s="54"/>
      <c r="N612" s="54"/>
      <c r="O612" s="54"/>
      <c r="P612" s="54">
        <f>SUM(D612:O612)</f>
        <v>212856.72999999998</v>
      </c>
    </row>
    <row r="613" spans="1:16">
      <c r="A613" s="42" t="s">
        <v>1390</v>
      </c>
      <c r="B613" s="31"/>
      <c r="C613" s="42" t="s">
        <v>1391</v>
      </c>
      <c r="D613" s="44">
        <f t="shared" ref="D613:P614" si="253">SUM(D614)</f>
        <v>6042.55</v>
      </c>
      <c r="E613" s="44">
        <f t="shared" si="253"/>
        <v>0</v>
      </c>
      <c r="F613" s="44">
        <f t="shared" si="253"/>
        <v>5364.96</v>
      </c>
      <c r="G613" s="44">
        <f t="shared" si="253"/>
        <v>14250.34</v>
      </c>
      <c r="H613" s="44">
        <f t="shared" si="253"/>
        <v>11788.38</v>
      </c>
      <c r="I613" s="44">
        <f t="shared" si="253"/>
        <v>20255.990000000002</v>
      </c>
      <c r="J613" s="44">
        <f t="shared" si="253"/>
        <v>0</v>
      </c>
      <c r="K613" s="44">
        <f t="shared" si="253"/>
        <v>2598.1999999999998</v>
      </c>
      <c r="L613" s="44">
        <f t="shared" si="253"/>
        <v>0</v>
      </c>
      <c r="M613" s="44">
        <f t="shared" si="253"/>
        <v>0</v>
      </c>
      <c r="N613" s="44">
        <f t="shared" si="253"/>
        <v>0</v>
      </c>
      <c r="O613" s="44">
        <f t="shared" si="253"/>
        <v>0</v>
      </c>
      <c r="P613" s="44">
        <f t="shared" si="253"/>
        <v>60300.42</v>
      </c>
    </row>
    <row r="614" spans="1:16">
      <c r="A614" s="45" t="s">
        <v>1392</v>
      </c>
      <c r="B614" s="31"/>
      <c r="C614" s="45" t="s">
        <v>1393</v>
      </c>
      <c r="D614" s="44">
        <f t="shared" si="253"/>
        <v>6042.55</v>
      </c>
      <c r="E614" s="44">
        <f t="shared" si="253"/>
        <v>0</v>
      </c>
      <c r="F614" s="44">
        <f t="shared" si="253"/>
        <v>5364.96</v>
      </c>
      <c r="G614" s="44">
        <f t="shared" si="253"/>
        <v>14250.34</v>
      </c>
      <c r="H614" s="44">
        <f t="shared" si="253"/>
        <v>11788.38</v>
      </c>
      <c r="I614" s="44">
        <f t="shared" si="253"/>
        <v>20255.990000000002</v>
      </c>
      <c r="J614" s="44">
        <f t="shared" si="253"/>
        <v>0</v>
      </c>
      <c r="K614" s="44">
        <f t="shared" si="253"/>
        <v>2598.1999999999998</v>
      </c>
      <c r="L614" s="44">
        <f t="shared" si="253"/>
        <v>0</v>
      </c>
      <c r="M614" s="44">
        <f t="shared" si="253"/>
        <v>0</v>
      </c>
      <c r="N614" s="44">
        <f t="shared" si="253"/>
        <v>0</v>
      </c>
      <c r="O614" s="44">
        <f t="shared" si="253"/>
        <v>0</v>
      </c>
      <c r="P614" s="44">
        <f t="shared" si="253"/>
        <v>60300.42</v>
      </c>
    </row>
    <row r="615" spans="1:16" ht="22.5">
      <c r="A615" s="50" t="s">
        <v>1394</v>
      </c>
      <c r="B615" s="31" t="s">
        <v>545</v>
      </c>
      <c r="C615" s="55" t="s">
        <v>1395</v>
      </c>
      <c r="D615" s="54">
        <v>6042.55</v>
      </c>
      <c r="E615" s="54">
        <v>0</v>
      </c>
      <c r="F615" s="54">
        <v>5364.96</v>
      </c>
      <c r="G615" s="54">
        <v>14250.34</v>
      </c>
      <c r="H615" s="54">
        <v>11788.38</v>
      </c>
      <c r="I615" s="54">
        <v>20255.990000000002</v>
      </c>
      <c r="J615" s="54">
        <v>0</v>
      </c>
      <c r="K615" s="54">
        <v>2598.1999999999998</v>
      </c>
      <c r="L615" s="54"/>
      <c r="M615" s="54"/>
      <c r="N615" s="54"/>
      <c r="O615" s="54"/>
      <c r="P615" s="54">
        <f>SUM(D615:O615)</f>
        <v>60300.42</v>
      </c>
    </row>
    <row r="616" spans="1:16">
      <c r="A616" s="42" t="s">
        <v>1396</v>
      </c>
      <c r="B616" s="31"/>
      <c r="C616" s="42" t="s">
        <v>1397</v>
      </c>
      <c r="D616" s="44">
        <f t="shared" ref="D616:P616" si="254">SUM(D617+D648)</f>
        <v>543434.61</v>
      </c>
      <c r="E616" s="44">
        <f t="shared" si="254"/>
        <v>1649799.54</v>
      </c>
      <c r="F616" s="44">
        <f t="shared" si="254"/>
        <v>380370</v>
      </c>
      <c r="G616" s="44">
        <f t="shared" si="254"/>
        <v>121977.62</v>
      </c>
      <c r="H616" s="44">
        <f t="shared" si="254"/>
        <v>339289.16000000003</v>
      </c>
      <c r="I616" s="44">
        <f t="shared" si="254"/>
        <v>1465318.5</v>
      </c>
      <c r="J616" s="44">
        <f t="shared" si="254"/>
        <v>-506102.75</v>
      </c>
      <c r="K616" s="44">
        <f t="shared" si="254"/>
        <v>1395508.46</v>
      </c>
      <c r="L616" s="44">
        <f t="shared" si="254"/>
        <v>0</v>
      </c>
      <c r="M616" s="44">
        <f t="shared" si="254"/>
        <v>0</v>
      </c>
      <c r="N616" s="44">
        <f t="shared" si="254"/>
        <v>0</v>
      </c>
      <c r="O616" s="44">
        <f t="shared" si="254"/>
        <v>0</v>
      </c>
      <c r="P616" s="44">
        <f t="shared" si="254"/>
        <v>5389595.1399999997</v>
      </c>
    </row>
    <row r="617" spans="1:16">
      <c r="A617" s="45" t="s">
        <v>1398</v>
      </c>
      <c r="B617" s="31"/>
      <c r="C617" s="45" t="s">
        <v>749</v>
      </c>
      <c r="D617" s="44">
        <f>SUM(D618)</f>
        <v>389742.99</v>
      </c>
      <c r="E617" s="44">
        <f>SUM(E618)</f>
        <v>1649799.54</v>
      </c>
      <c r="F617" s="44">
        <f t="shared" ref="F617:P617" si="255">SUM(F618+F644)</f>
        <v>380370</v>
      </c>
      <c r="G617" s="44">
        <f t="shared" si="255"/>
        <v>121977.62</v>
      </c>
      <c r="H617" s="44">
        <f t="shared" si="255"/>
        <v>339289.16000000003</v>
      </c>
      <c r="I617" s="44">
        <f t="shared" si="255"/>
        <v>1465318.5</v>
      </c>
      <c r="J617" s="44">
        <f t="shared" si="255"/>
        <v>-506102.75</v>
      </c>
      <c r="K617" s="44">
        <f t="shared" si="255"/>
        <v>1395508.46</v>
      </c>
      <c r="L617" s="44">
        <f t="shared" si="255"/>
        <v>0</v>
      </c>
      <c r="M617" s="44">
        <f t="shared" si="255"/>
        <v>0</v>
      </c>
      <c r="N617" s="44">
        <f t="shared" si="255"/>
        <v>0</v>
      </c>
      <c r="O617" s="44">
        <f t="shared" si="255"/>
        <v>0</v>
      </c>
      <c r="P617" s="44">
        <f t="shared" si="255"/>
        <v>5235903.5199999996</v>
      </c>
    </row>
    <row r="618" spans="1:16" s="53" customFormat="1" ht="11.25">
      <c r="A618" s="50" t="s">
        <v>1399</v>
      </c>
      <c r="B618" s="62"/>
      <c r="C618" s="50" t="s">
        <v>1400</v>
      </c>
      <c r="D618" s="52">
        <f>SUM(D619+D623)</f>
        <v>389742.99</v>
      </c>
      <c r="E618" s="52">
        <f>SUM(E619+E623)</f>
        <v>1649799.54</v>
      </c>
      <c r="F618" s="52">
        <f>SUM(F619+F623+F622)</f>
        <v>130370</v>
      </c>
      <c r="G618" s="52">
        <f>SUM(G619+G623+G622)</f>
        <v>121977.62</v>
      </c>
      <c r="H618" s="52">
        <f>SUM(H619+H623+H622)</f>
        <v>339289.16000000003</v>
      </c>
      <c r="I618" s="52">
        <f t="shared" ref="I618:O618" si="256">SUM(I619+I623)</f>
        <v>490318.5</v>
      </c>
      <c r="J618" s="52">
        <f t="shared" si="256"/>
        <v>468897.25</v>
      </c>
      <c r="K618" s="52">
        <f t="shared" si="256"/>
        <v>1395508.46</v>
      </c>
      <c r="L618" s="52">
        <f t="shared" si="256"/>
        <v>0</v>
      </c>
      <c r="M618" s="52">
        <f t="shared" si="256"/>
        <v>0</v>
      </c>
      <c r="N618" s="52">
        <f t="shared" si="256"/>
        <v>0</v>
      </c>
      <c r="O618" s="52">
        <f t="shared" si="256"/>
        <v>0</v>
      </c>
      <c r="P618" s="52">
        <f>SUM(P619+P623+P622)</f>
        <v>4985903.5199999996</v>
      </c>
    </row>
    <row r="619" spans="1:16" s="53" customFormat="1" ht="11.25">
      <c r="A619" s="50" t="s">
        <v>1401</v>
      </c>
      <c r="B619" s="62"/>
      <c r="C619" s="50" t="s">
        <v>1402</v>
      </c>
      <c r="D619" s="52">
        <f>D620+D621</f>
        <v>82683</v>
      </c>
      <c r="E619" s="52">
        <f>E620+E621</f>
        <v>0</v>
      </c>
      <c r="F619" s="52">
        <f>F620+F621</f>
        <v>0</v>
      </c>
      <c r="G619" s="52">
        <f t="shared" ref="G619:O619" si="257">G620+G621</f>
        <v>0</v>
      </c>
      <c r="H619" s="52">
        <f t="shared" si="257"/>
        <v>0</v>
      </c>
      <c r="I619" s="52">
        <f t="shared" si="257"/>
        <v>0</v>
      </c>
      <c r="J619" s="52">
        <f t="shared" si="257"/>
        <v>0</v>
      </c>
      <c r="K619" s="52">
        <f t="shared" si="257"/>
        <v>0</v>
      </c>
      <c r="L619" s="52">
        <f t="shared" si="257"/>
        <v>0</v>
      </c>
      <c r="M619" s="52">
        <f t="shared" si="257"/>
        <v>0</v>
      </c>
      <c r="N619" s="52">
        <f t="shared" si="257"/>
        <v>0</v>
      </c>
      <c r="O619" s="52">
        <f t="shared" si="257"/>
        <v>0</v>
      </c>
      <c r="P619" s="52">
        <f>P620+P621</f>
        <v>82683</v>
      </c>
    </row>
    <row r="620" spans="1:16">
      <c r="A620" s="32" t="s">
        <v>1403</v>
      </c>
      <c r="B620" s="31" t="s">
        <v>367</v>
      </c>
      <c r="C620" s="32" t="s">
        <v>1404</v>
      </c>
      <c r="D620" s="54">
        <v>82683</v>
      </c>
      <c r="E620" s="54"/>
      <c r="F620" s="54"/>
      <c r="G620" s="54"/>
      <c r="H620" s="54"/>
      <c r="I620" s="54">
        <v>0</v>
      </c>
      <c r="J620" s="54"/>
      <c r="K620" s="54"/>
      <c r="L620" s="54"/>
      <c r="M620" s="54"/>
      <c r="N620" s="54"/>
      <c r="O620" s="54"/>
      <c r="P620" s="54">
        <f>SUM(D620:O620)</f>
        <v>82683</v>
      </c>
    </row>
    <row r="621" spans="1:16">
      <c r="A621" s="32" t="s">
        <v>1405</v>
      </c>
      <c r="B621" s="31" t="s">
        <v>325</v>
      </c>
      <c r="C621" s="32" t="s">
        <v>1404</v>
      </c>
      <c r="D621" s="54">
        <v>0</v>
      </c>
      <c r="E621" s="54"/>
      <c r="F621" s="54"/>
      <c r="G621" s="54"/>
      <c r="H621" s="54"/>
      <c r="I621" s="54">
        <v>0</v>
      </c>
      <c r="J621" s="54"/>
      <c r="K621" s="54"/>
      <c r="L621" s="54"/>
      <c r="M621" s="54"/>
      <c r="N621" s="54"/>
      <c r="O621" s="54"/>
      <c r="P621" s="54">
        <f>SUM(D621:O621)</f>
        <v>0</v>
      </c>
    </row>
    <row r="622" spans="1:16">
      <c r="A622" s="50" t="s">
        <v>1406</v>
      </c>
      <c r="B622" s="62" t="s">
        <v>524</v>
      </c>
      <c r="C622" s="50" t="s">
        <v>1407</v>
      </c>
      <c r="D622" s="54">
        <v>0</v>
      </c>
      <c r="E622" s="54"/>
      <c r="F622" s="54"/>
      <c r="G622" s="54"/>
      <c r="H622" s="54"/>
      <c r="I622" s="54">
        <v>0</v>
      </c>
      <c r="J622" s="54"/>
      <c r="K622" s="54"/>
      <c r="L622" s="54"/>
      <c r="M622" s="54"/>
      <c r="N622" s="54"/>
      <c r="O622" s="54"/>
      <c r="P622" s="54">
        <f>SUM(D622:O622)</f>
        <v>0</v>
      </c>
    </row>
    <row r="623" spans="1:16" s="53" customFormat="1" ht="11.25">
      <c r="A623" s="50" t="s">
        <v>1408</v>
      </c>
      <c r="B623" s="62"/>
      <c r="C623" s="50" t="s">
        <v>920</v>
      </c>
      <c r="D623" s="52">
        <f>SUM(D624:D638)</f>
        <v>307059.99</v>
      </c>
      <c r="E623" s="52">
        <f>SUM(E624:E642)</f>
        <v>1649799.54</v>
      </c>
      <c r="F623" s="52">
        <f t="shared" ref="F623:P623" si="258">SUM(F624:F643)</f>
        <v>130370</v>
      </c>
      <c r="G623" s="52">
        <f t="shared" si="258"/>
        <v>121977.62</v>
      </c>
      <c r="H623" s="52">
        <f t="shared" si="258"/>
        <v>339289.16000000003</v>
      </c>
      <c r="I623" s="52">
        <f t="shared" si="258"/>
        <v>490318.5</v>
      </c>
      <c r="J623" s="52">
        <f t="shared" si="258"/>
        <v>468897.25</v>
      </c>
      <c r="K623" s="52">
        <f t="shared" si="258"/>
        <v>1395508.46</v>
      </c>
      <c r="L623" s="52">
        <f t="shared" si="258"/>
        <v>0</v>
      </c>
      <c r="M623" s="52">
        <f t="shared" si="258"/>
        <v>0</v>
      </c>
      <c r="N623" s="52">
        <f t="shared" si="258"/>
        <v>0</v>
      </c>
      <c r="O623" s="52">
        <f t="shared" si="258"/>
        <v>0</v>
      </c>
      <c r="P623" s="52">
        <f t="shared" si="258"/>
        <v>4903220.5199999996</v>
      </c>
    </row>
    <row r="624" spans="1:16">
      <c r="A624" s="32" t="s">
        <v>1409</v>
      </c>
      <c r="B624" s="31" t="s">
        <v>558</v>
      </c>
      <c r="C624" s="32" t="s">
        <v>1410</v>
      </c>
      <c r="D624" s="54">
        <v>0</v>
      </c>
      <c r="E624" s="54">
        <v>1365650.9</v>
      </c>
      <c r="F624" s="54"/>
      <c r="G624" s="54"/>
      <c r="H624" s="54">
        <v>159341.78</v>
      </c>
      <c r="I624" s="54">
        <v>0</v>
      </c>
      <c r="J624" s="54">
        <v>411933.25</v>
      </c>
      <c r="K624" s="54">
        <v>1235548.0900000001</v>
      </c>
      <c r="L624" s="54"/>
      <c r="M624" s="54"/>
      <c r="N624" s="54"/>
      <c r="O624" s="54"/>
      <c r="P624" s="54">
        <f>SUM(D624:O624)</f>
        <v>3172474.02</v>
      </c>
    </row>
    <row r="625" spans="1:16">
      <c r="A625" s="32" t="s">
        <v>1411</v>
      </c>
      <c r="B625" s="31" t="s">
        <v>593</v>
      </c>
      <c r="C625" s="32" t="s">
        <v>1412</v>
      </c>
      <c r="D625" s="54"/>
      <c r="E625" s="54"/>
      <c r="F625" s="54">
        <v>48750</v>
      </c>
      <c r="G625" s="54"/>
      <c r="H625" s="54"/>
      <c r="I625" s="54">
        <v>0</v>
      </c>
      <c r="J625" s="54"/>
      <c r="K625" s="54"/>
      <c r="L625" s="54"/>
      <c r="M625" s="54"/>
      <c r="N625" s="54"/>
      <c r="O625" s="54"/>
      <c r="P625" s="54">
        <f>SUM(D625:O625)</f>
        <v>48750</v>
      </c>
    </row>
    <row r="626" spans="1:16" hidden="1">
      <c r="A626" s="32" t="s">
        <v>1413</v>
      </c>
      <c r="B626" s="31" t="s">
        <v>621</v>
      </c>
      <c r="C626" s="32" t="s">
        <v>1414</v>
      </c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>
        <f t="shared" ref="P626:P637" si="259">SUM(D626:O626)</f>
        <v>0</v>
      </c>
    </row>
    <row r="627" spans="1:16" hidden="1">
      <c r="A627" s="32" t="s">
        <v>1415</v>
      </c>
      <c r="B627" s="31" t="s">
        <v>1416</v>
      </c>
      <c r="C627" s="32" t="s">
        <v>1417</v>
      </c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>
        <f t="shared" si="259"/>
        <v>0</v>
      </c>
    </row>
    <row r="628" spans="1:16" hidden="1">
      <c r="A628" s="32" t="s">
        <v>1418</v>
      </c>
      <c r="B628" s="31" t="s">
        <v>1419</v>
      </c>
      <c r="C628" s="32" t="s">
        <v>1420</v>
      </c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>
        <f t="shared" si="259"/>
        <v>0</v>
      </c>
    </row>
    <row r="629" spans="1:16" hidden="1">
      <c r="A629" s="32" t="s">
        <v>1421</v>
      </c>
      <c r="B629" s="31" t="s">
        <v>1422</v>
      </c>
      <c r="C629" s="32" t="s">
        <v>1423</v>
      </c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>
        <f t="shared" si="259"/>
        <v>0</v>
      </c>
    </row>
    <row r="630" spans="1:16" hidden="1">
      <c r="A630" s="32" t="s">
        <v>1424</v>
      </c>
      <c r="B630" s="31" t="s">
        <v>1425</v>
      </c>
      <c r="C630" s="32" t="s">
        <v>1426</v>
      </c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>
        <f t="shared" si="259"/>
        <v>0</v>
      </c>
    </row>
    <row r="631" spans="1:16" hidden="1">
      <c r="A631" s="32" t="s">
        <v>1427</v>
      </c>
      <c r="B631" s="31" t="s">
        <v>1428</v>
      </c>
      <c r="C631" s="32" t="s">
        <v>1429</v>
      </c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>
        <f t="shared" si="259"/>
        <v>0</v>
      </c>
    </row>
    <row r="632" spans="1:16" hidden="1">
      <c r="A632" s="32" t="s">
        <v>1430</v>
      </c>
      <c r="B632" s="31" t="s">
        <v>1431</v>
      </c>
      <c r="C632" s="32" t="s">
        <v>1432</v>
      </c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>
        <f t="shared" si="259"/>
        <v>0</v>
      </c>
    </row>
    <row r="633" spans="1:16" hidden="1">
      <c r="A633" s="32" t="s">
        <v>1411</v>
      </c>
      <c r="B633" s="31" t="s">
        <v>593</v>
      </c>
      <c r="C633" s="32" t="s">
        <v>1433</v>
      </c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>
        <f t="shared" si="259"/>
        <v>0</v>
      </c>
    </row>
    <row r="634" spans="1:16" hidden="1">
      <c r="A634" s="32" t="s">
        <v>1434</v>
      </c>
      <c r="B634" s="31" t="s">
        <v>1435</v>
      </c>
      <c r="C634" s="32" t="s">
        <v>1436</v>
      </c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>
        <f t="shared" si="259"/>
        <v>0</v>
      </c>
    </row>
    <row r="635" spans="1:16" hidden="1">
      <c r="A635" s="32" t="s">
        <v>1437</v>
      </c>
      <c r="B635" s="31" t="s">
        <v>1438</v>
      </c>
      <c r="C635" s="32" t="s">
        <v>1439</v>
      </c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>
        <f t="shared" si="259"/>
        <v>0</v>
      </c>
    </row>
    <row r="636" spans="1:16">
      <c r="A636" s="32" t="s">
        <v>1440</v>
      </c>
      <c r="B636" s="31" t="s">
        <v>607</v>
      </c>
      <c r="C636" s="32" t="s">
        <v>1441</v>
      </c>
      <c r="D636" s="54">
        <v>70363.490000000005</v>
      </c>
      <c r="E636" s="54">
        <v>28166.07</v>
      </c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>
        <f t="shared" si="259"/>
        <v>98529.56</v>
      </c>
    </row>
    <row r="637" spans="1:16">
      <c r="A637" s="32" t="s">
        <v>1442</v>
      </c>
      <c r="B637" s="31" t="s">
        <v>610</v>
      </c>
      <c r="C637" s="32" t="s">
        <v>1443</v>
      </c>
      <c r="D637" s="54">
        <v>236696.5</v>
      </c>
      <c r="E637" s="54">
        <v>158482.57</v>
      </c>
      <c r="F637" s="54"/>
      <c r="G637" s="54"/>
      <c r="H637" s="54"/>
      <c r="I637" s="54">
        <v>0</v>
      </c>
      <c r="J637" s="54"/>
      <c r="K637" s="54"/>
      <c r="L637" s="54"/>
      <c r="M637" s="54"/>
      <c r="N637" s="54"/>
      <c r="O637" s="54"/>
      <c r="P637" s="54">
        <f t="shared" si="259"/>
        <v>395179.07</v>
      </c>
    </row>
    <row r="638" spans="1:16">
      <c r="A638" s="32" t="s">
        <v>1444</v>
      </c>
      <c r="B638" s="31" t="s">
        <v>624</v>
      </c>
      <c r="C638" s="32" t="s">
        <v>1445</v>
      </c>
      <c r="D638" s="54"/>
      <c r="E638" s="54"/>
      <c r="F638" s="54"/>
      <c r="G638" s="54"/>
      <c r="H638" s="54">
        <v>180050</v>
      </c>
      <c r="I638" s="54">
        <v>241996</v>
      </c>
      <c r="J638" s="54">
        <v>56964</v>
      </c>
      <c r="K638" s="54">
        <v>159960.37</v>
      </c>
      <c r="L638" s="54"/>
      <c r="M638" s="54"/>
      <c r="N638" s="54"/>
      <c r="O638" s="54"/>
      <c r="P638" s="54">
        <f t="shared" ref="P638:P643" si="260">SUM(D638:O638)</f>
        <v>638970.37</v>
      </c>
    </row>
    <row r="639" spans="1:16">
      <c r="A639" s="32" t="s">
        <v>1446</v>
      </c>
      <c r="B639" s="31" t="s">
        <v>695</v>
      </c>
      <c r="C639" s="32" t="s">
        <v>1447</v>
      </c>
      <c r="D639" s="54"/>
      <c r="E639" s="54"/>
      <c r="F639" s="54"/>
      <c r="G639" s="54">
        <v>102.62</v>
      </c>
      <c r="H639" s="54">
        <v>-102.62</v>
      </c>
      <c r="I639" s="54">
        <v>125397.5</v>
      </c>
      <c r="J639" s="54"/>
      <c r="K639" s="54"/>
      <c r="L639" s="54"/>
      <c r="M639" s="54"/>
      <c r="N639" s="54"/>
      <c r="O639" s="54"/>
      <c r="P639" s="54">
        <f t="shared" si="260"/>
        <v>125397.5</v>
      </c>
    </row>
    <row r="640" spans="1:16">
      <c r="A640" s="32" t="s">
        <v>1448</v>
      </c>
      <c r="B640" s="31" t="s">
        <v>692</v>
      </c>
      <c r="C640" s="32" t="s">
        <v>1449</v>
      </c>
      <c r="D640" s="54"/>
      <c r="E640" s="54"/>
      <c r="F640" s="54"/>
      <c r="G640" s="54"/>
      <c r="H640" s="54"/>
      <c r="I640" s="54">
        <v>122925</v>
      </c>
      <c r="J640" s="54"/>
      <c r="K640" s="54"/>
      <c r="L640" s="54"/>
      <c r="M640" s="54"/>
      <c r="N640" s="54"/>
      <c r="O640" s="54"/>
      <c r="P640" s="54">
        <f t="shared" si="260"/>
        <v>122925</v>
      </c>
    </row>
    <row r="641" spans="1:16">
      <c r="A641" s="32" t="s">
        <v>1450</v>
      </c>
      <c r="B641" s="31" t="s">
        <v>325</v>
      </c>
      <c r="C641" s="32" t="s">
        <v>1451</v>
      </c>
      <c r="D641" s="54"/>
      <c r="E641" s="54">
        <v>97500</v>
      </c>
      <c r="F641" s="54"/>
      <c r="G641" s="54"/>
      <c r="H641" s="54"/>
      <c r="I641" s="54">
        <v>0</v>
      </c>
      <c r="J641" s="54"/>
      <c r="K641" s="54"/>
      <c r="L641" s="54"/>
      <c r="M641" s="54"/>
      <c r="N641" s="54"/>
      <c r="O641" s="54"/>
      <c r="P641" s="54">
        <f t="shared" si="260"/>
        <v>97500</v>
      </c>
    </row>
    <row r="642" spans="1:16">
      <c r="A642" s="32" t="s">
        <v>1452</v>
      </c>
      <c r="B642" s="31" t="s">
        <v>385</v>
      </c>
      <c r="C642" s="32" t="s">
        <v>1453</v>
      </c>
      <c r="D642" s="54"/>
      <c r="E642" s="54"/>
      <c r="F642" s="54">
        <v>81620</v>
      </c>
      <c r="G642" s="54"/>
      <c r="H642" s="54"/>
      <c r="I642" s="54">
        <v>0</v>
      </c>
      <c r="J642" s="54"/>
      <c r="K642" s="54"/>
      <c r="L642" s="54"/>
      <c r="M642" s="54"/>
      <c r="N642" s="54"/>
      <c r="O642" s="54"/>
      <c r="P642" s="54">
        <f t="shared" si="260"/>
        <v>81620</v>
      </c>
    </row>
    <row r="643" spans="1:16">
      <c r="A643" s="32" t="s">
        <v>1454</v>
      </c>
      <c r="B643" s="31" t="s">
        <v>683</v>
      </c>
      <c r="C643" s="32" t="s">
        <v>1455</v>
      </c>
      <c r="D643" s="54"/>
      <c r="E643" s="54"/>
      <c r="F643" s="54"/>
      <c r="G643" s="54">
        <v>121875</v>
      </c>
      <c r="H643" s="54"/>
      <c r="I643" s="54">
        <v>0</v>
      </c>
      <c r="J643" s="54"/>
      <c r="K643" s="54"/>
      <c r="L643" s="54"/>
      <c r="M643" s="54"/>
      <c r="N643" s="54"/>
      <c r="O643" s="54"/>
      <c r="P643" s="54">
        <f t="shared" si="260"/>
        <v>121875</v>
      </c>
    </row>
    <row r="644" spans="1:16" s="53" customFormat="1" ht="11.25">
      <c r="A644" s="95" t="s">
        <v>1456</v>
      </c>
      <c r="B644" s="96"/>
      <c r="C644" s="95" t="s">
        <v>930</v>
      </c>
      <c r="D644" s="56">
        <f>SUM(D647)</f>
        <v>0</v>
      </c>
      <c r="E644" s="56">
        <f>SUM(E647)</f>
        <v>0</v>
      </c>
      <c r="F644" s="56">
        <f>SUM(F647)</f>
        <v>250000</v>
      </c>
      <c r="G644" s="56">
        <f>SUM(G647)</f>
        <v>0</v>
      </c>
      <c r="H644" s="56">
        <f>SUM(H647)</f>
        <v>0</v>
      </c>
      <c r="I644" s="56">
        <f>I645+I647</f>
        <v>975000</v>
      </c>
      <c r="J644" s="56">
        <f t="shared" ref="J644:P644" si="261">J645+J647</f>
        <v>-975000</v>
      </c>
      <c r="K644" s="56">
        <f t="shared" si="261"/>
        <v>0</v>
      </c>
      <c r="L644" s="56">
        <f t="shared" si="261"/>
        <v>0</v>
      </c>
      <c r="M644" s="56">
        <f t="shared" si="261"/>
        <v>0</v>
      </c>
      <c r="N644" s="56">
        <f t="shared" si="261"/>
        <v>0</v>
      </c>
      <c r="O644" s="56">
        <f t="shared" si="261"/>
        <v>0</v>
      </c>
      <c r="P644" s="56">
        <f t="shared" si="261"/>
        <v>250000</v>
      </c>
    </row>
    <row r="645" spans="1:16" s="53" customFormat="1" ht="11.25">
      <c r="A645" s="95" t="s">
        <v>1457</v>
      </c>
      <c r="B645" s="96"/>
      <c r="C645" s="95" t="s">
        <v>1458</v>
      </c>
      <c r="D645" s="56"/>
      <c r="E645" s="56"/>
      <c r="F645" s="56"/>
      <c r="G645" s="56"/>
      <c r="H645" s="56"/>
      <c r="I645" s="56">
        <f>I646</f>
        <v>975000</v>
      </c>
      <c r="J645" s="56">
        <f t="shared" ref="J645:P645" si="262">J646</f>
        <v>-975000</v>
      </c>
      <c r="K645" s="56">
        <f t="shared" si="262"/>
        <v>0</v>
      </c>
      <c r="L645" s="56">
        <f t="shared" si="262"/>
        <v>0</v>
      </c>
      <c r="M645" s="56">
        <f t="shared" si="262"/>
        <v>0</v>
      </c>
      <c r="N645" s="56">
        <f t="shared" si="262"/>
        <v>0</v>
      </c>
      <c r="O645" s="56">
        <f t="shared" si="262"/>
        <v>0</v>
      </c>
      <c r="P645" s="56">
        <f t="shared" si="262"/>
        <v>0</v>
      </c>
    </row>
    <row r="646" spans="1:16" s="53" customFormat="1" ht="11.25">
      <c r="A646" s="95" t="s">
        <v>1459</v>
      </c>
      <c r="B646" s="96" t="s">
        <v>1460</v>
      </c>
      <c r="C646" s="95" t="s">
        <v>1461</v>
      </c>
      <c r="D646" s="56"/>
      <c r="E646" s="56"/>
      <c r="F646" s="56"/>
      <c r="G646" s="56"/>
      <c r="H646" s="56"/>
      <c r="I646" s="56">
        <v>975000</v>
      </c>
      <c r="J646" s="56">
        <v>-975000</v>
      </c>
      <c r="K646" s="56"/>
      <c r="L646" s="56"/>
      <c r="M646" s="56"/>
      <c r="N646" s="56"/>
      <c r="O646" s="56"/>
      <c r="P646" s="54">
        <f>SUM(D646:O646)</f>
        <v>0</v>
      </c>
    </row>
    <row r="647" spans="1:16" s="53" customFormat="1" ht="11.25">
      <c r="A647" s="95" t="s">
        <v>1462</v>
      </c>
      <c r="B647" s="96" t="s">
        <v>387</v>
      </c>
      <c r="C647" s="95" t="s">
        <v>1463</v>
      </c>
      <c r="D647" s="56">
        <v>0</v>
      </c>
      <c r="E647" s="56">
        <v>0</v>
      </c>
      <c r="F647" s="56">
        <v>250000</v>
      </c>
      <c r="G647" s="56">
        <v>0</v>
      </c>
      <c r="H647" s="56">
        <v>0</v>
      </c>
      <c r="I647" s="56">
        <v>0</v>
      </c>
      <c r="J647" s="56">
        <v>0</v>
      </c>
      <c r="K647" s="56">
        <v>0</v>
      </c>
      <c r="L647" s="56">
        <v>0</v>
      </c>
      <c r="M647" s="56">
        <v>0</v>
      </c>
      <c r="N647" s="56">
        <v>0</v>
      </c>
      <c r="O647" s="56">
        <v>0</v>
      </c>
      <c r="P647" s="58">
        <f>SUM(D647:O647)</f>
        <v>250000</v>
      </c>
    </row>
    <row r="648" spans="1:16">
      <c r="A648" s="45" t="s">
        <v>1464</v>
      </c>
      <c r="B648" s="31"/>
      <c r="C648" s="45" t="s">
        <v>1465</v>
      </c>
      <c r="D648" s="44">
        <f t="shared" ref="D648:F649" si="263">D649</f>
        <v>153691.62</v>
      </c>
      <c r="E648" s="44">
        <f t="shared" si="263"/>
        <v>0</v>
      </c>
      <c r="F648" s="44">
        <f t="shared" si="263"/>
        <v>0</v>
      </c>
      <c r="G648" s="44">
        <f>G649</f>
        <v>0</v>
      </c>
      <c r="H648" s="44">
        <f t="shared" ref="H648:P649" si="264">H649</f>
        <v>0</v>
      </c>
      <c r="I648" s="44">
        <f t="shared" si="264"/>
        <v>0</v>
      </c>
      <c r="J648" s="44">
        <f t="shared" si="264"/>
        <v>0</v>
      </c>
      <c r="K648" s="44">
        <f t="shared" si="264"/>
        <v>0</v>
      </c>
      <c r="L648" s="44">
        <f t="shared" si="264"/>
        <v>0</v>
      </c>
      <c r="M648" s="44">
        <f t="shared" si="264"/>
        <v>0</v>
      </c>
      <c r="N648" s="44">
        <f t="shared" si="264"/>
        <v>0</v>
      </c>
      <c r="O648" s="44">
        <f t="shared" si="264"/>
        <v>0</v>
      </c>
      <c r="P648" s="44">
        <f>P649</f>
        <v>153691.62</v>
      </c>
    </row>
    <row r="649" spans="1:16" s="53" customFormat="1" ht="11.25">
      <c r="A649" s="50" t="s">
        <v>1466</v>
      </c>
      <c r="B649" s="62"/>
      <c r="C649" s="50" t="s">
        <v>1467</v>
      </c>
      <c r="D649" s="52">
        <f t="shared" si="263"/>
        <v>153691.62</v>
      </c>
      <c r="E649" s="52">
        <f t="shared" si="263"/>
        <v>0</v>
      </c>
      <c r="F649" s="52">
        <f t="shared" si="263"/>
        <v>0</v>
      </c>
      <c r="G649" s="52">
        <f>G650</f>
        <v>0</v>
      </c>
      <c r="H649" s="52">
        <f t="shared" si="264"/>
        <v>0</v>
      </c>
      <c r="I649" s="52">
        <f t="shared" si="264"/>
        <v>0</v>
      </c>
      <c r="J649" s="52">
        <f t="shared" si="264"/>
        <v>0</v>
      </c>
      <c r="K649" s="52">
        <f t="shared" si="264"/>
        <v>0</v>
      </c>
      <c r="L649" s="52">
        <f t="shared" si="264"/>
        <v>0</v>
      </c>
      <c r="M649" s="52">
        <f t="shared" si="264"/>
        <v>0</v>
      </c>
      <c r="N649" s="52">
        <f t="shared" si="264"/>
        <v>0</v>
      </c>
      <c r="O649" s="52">
        <f t="shared" si="264"/>
        <v>0</v>
      </c>
      <c r="P649" s="52">
        <f t="shared" si="264"/>
        <v>153691.62</v>
      </c>
    </row>
    <row r="650" spans="1:16" s="53" customFormat="1" ht="22.5">
      <c r="A650" s="50" t="s">
        <v>1468</v>
      </c>
      <c r="B650" s="62"/>
      <c r="C650" s="55" t="s">
        <v>1469</v>
      </c>
      <c r="D650" s="52">
        <f t="shared" ref="D650:P650" si="265">SUM(D651:D651)</f>
        <v>153691.62</v>
      </c>
      <c r="E650" s="52">
        <f t="shared" si="265"/>
        <v>0</v>
      </c>
      <c r="F650" s="52">
        <f t="shared" si="265"/>
        <v>0</v>
      </c>
      <c r="G650" s="52">
        <f t="shared" si="265"/>
        <v>0</v>
      </c>
      <c r="H650" s="52">
        <f t="shared" si="265"/>
        <v>0</v>
      </c>
      <c r="I650" s="52">
        <f t="shared" si="265"/>
        <v>0</v>
      </c>
      <c r="J650" s="52">
        <f t="shared" si="265"/>
        <v>0</v>
      </c>
      <c r="K650" s="52">
        <f t="shared" si="265"/>
        <v>0</v>
      </c>
      <c r="L650" s="52">
        <f t="shared" si="265"/>
        <v>0</v>
      </c>
      <c r="M650" s="52">
        <f t="shared" si="265"/>
        <v>0</v>
      </c>
      <c r="N650" s="52">
        <f t="shared" si="265"/>
        <v>0</v>
      </c>
      <c r="O650" s="52">
        <f t="shared" si="265"/>
        <v>0</v>
      </c>
      <c r="P650" s="52">
        <f t="shared" si="265"/>
        <v>153691.62</v>
      </c>
    </row>
    <row r="651" spans="1:16">
      <c r="A651" s="32" t="s">
        <v>1470</v>
      </c>
      <c r="B651" s="31" t="s">
        <v>509</v>
      </c>
      <c r="C651" s="32" t="s">
        <v>1471</v>
      </c>
      <c r="D651" s="54">
        <v>153691.62</v>
      </c>
      <c r="E651" s="54"/>
      <c r="F651" s="54"/>
      <c r="G651" s="54"/>
      <c r="H651" s="54"/>
      <c r="I651" s="54">
        <v>0</v>
      </c>
      <c r="J651" s="54"/>
      <c r="K651" s="54"/>
      <c r="L651" s="54"/>
      <c r="M651" s="54"/>
      <c r="N651" s="54"/>
      <c r="O651" s="54"/>
      <c r="P651" s="54">
        <f>SUM(D651:O651)</f>
        <v>153691.62</v>
      </c>
    </row>
    <row r="652" spans="1:16">
      <c r="A652" s="42" t="s">
        <v>1472</v>
      </c>
      <c r="B652" s="31"/>
      <c r="C652" s="42" t="s">
        <v>1473</v>
      </c>
      <c r="D652" s="44">
        <f>D653+D654</f>
        <v>0</v>
      </c>
      <c r="E652" s="44">
        <f t="shared" ref="E652:P652" si="266">E653+E654</f>
        <v>0</v>
      </c>
      <c r="F652" s="44">
        <f t="shared" si="266"/>
        <v>0</v>
      </c>
      <c r="G652" s="44">
        <f t="shared" si="266"/>
        <v>1470</v>
      </c>
      <c r="H652" s="44">
        <f>H653+H654</f>
        <v>0</v>
      </c>
      <c r="I652" s="44">
        <f t="shared" si="266"/>
        <v>0</v>
      </c>
      <c r="J652" s="44">
        <f t="shared" si="266"/>
        <v>0</v>
      </c>
      <c r="K652" s="44">
        <f t="shared" si="266"/>
        <v>0</v>
      </c>
      <c r="L652" s="44">
        <f t="shared" si="266"/>
        <v>0</v>
      </c>
      <c r="M652" s="44">
        <f t="shared" si="266"/>
        <v>0</v>
      </c>
      <c r="N652" s="44">
        <f t="shared" si="266"/>
        <v>0</v>
      </c>
      <c r="O652" s="44">
        <f t="shared" si="266"/>
        <v>0</v>
      </c>
      <c r="P652" s="44">
        <f t="shared" si="266"/>
        <v>1470</v>
      </c>
    </row>
    <row r="653" spans="1:16" ht="18">
      <c r="A653" s="32" t="s">
        <v>1474</v>
      </c>
      <c r="B653" s="31"/>
      <c r="C653" s="33" t="s">
        <v>1475</v>
      </c>
      <c r="D653" s="44"/>
      <c r="E653" s="44"/>
      <c r="F653" s="44"/>
      <c r="G653" s="44"/>
      <c r="H653" s="44"/>
      <c r="I653" s="44">
        <v>0</v>
      </c>
      <c r="J653" s="44"/>
      <c r="K653" s="44"/>
      <c r="L653" s="44"/>
      <c r="M653" s="44"/>
      <c r="N653" s="44"/>
      <c r="O653" s="44"/>
      <c r="P653" s="54">
        <f>SUM(D653:O653)</f>
        <v>0</v>
      </c>
    </row>
    <row r="654" spans="1:16" s="53" customFormat="1" ht="11.25">
      <c r="A654" s="50" t="s">
        <v>1476</v>
      </c>
      <c r="B654" s="62"/>
      <c r="C654" s="50" t="s">
        <v>1330</v>
      </c>
      <c r="D654" s="52">
        <f>D655</f>
        <v>0</v>
      </c>
      <c r="E654" s="52">
        <f t="shared" ref="E654:P654" si="267">E655</f>
        <v>0</v>
      </c>
      <c r="F654" s="52">
        <f t="shared" si="267"/>
        <v>0</v>
      </c>
      <c r="G654" s="52">
        <f t="shared" si="267"/>
        <v>1470</v>
      </c>
      <c r="H654" s="52">
        <f t="shared" si="267"/>
        <v>0</v>
      </c>
      <c r="I654" s="52">
        <f t="shared" si="267"/>
        <v>0</v>
      </c>
      <c r="J654" s="52">
        <f t="shared" si="267"/>
        <v>0</v>
      </c>
      <c r="K654" s="52">
        <f t="shared" si="267"/>
        <v>0</v>
      </c>
      <c r="L654" s="52">
        <f t="shared" si="267"/>
        <v>0</v>
      </c>
      <c r="M654" s="52">
        <f t="shared" si="267"/>
        <v>0</v>
      </c>
      <c r="N654" s="52">
        <f t="shared" si="267"/>
        <v>0</v>
      </c>
      <c r="O654" s="52">
        <f t="shared" si="267"/>
        <v>0</v>
      </c>
      <c r="P654" s="52">
        <f t="shared" si="267"/>
        <v>1470</v>
      </c>
    </row>
    <row r="655" spans="1:16">
      <c r="A655" s="32" t="s">
        <v>1477</v>
      </c>
      <c r="B655" s="31" t="s">
        <v>618</v>
      </c>
      <c r="C655" s="32" t="s">
        <v>1478</v>
      </c>
      <c r="D655" s="54"/>
      <c r="E655" s="54"/>
      <c r="F655" s="54"/>
      <c r="G655" s="54">
        <v>1470</v>
      </c>
      <c r="H655" s="54"/>
      <c r="I655" s="54">
        <v>0</v>
      </c>
      <c r="J655" s="54"/>
      <c r="K655" s="54"/>
      <c r="L655" s="54"/>
      <c r="M655" s="54"/>
      <c r="N655" s="54"/>
      <c r="O655" s="54"/>
      <c r="P655" s="54">
        <f>SUM(D655:O655)</f>
        <v>1470</v>
      </c>
    </row>
    <row r="656" spans="1:16" s="83" customFormat="1">
      <c r="A656" s="14" t="s">
        <v>1479</v>
      </c>
      <c r="B656" s="16"/>
      <c r="C656" s="15" t="s">
        <v>1480</v>
      </c>
      <c r="D656" s="82">
        <f>D657</f>
        <v>5954790.6799999997</v>
      </c>
      <c r="E656" s="82">
        <f t="shared" ref="E656:P656" si="268">E657</f>
        <v>3271617.42</v>
      </c>
      <c r="F656" s="82">
        <f t="shared" si="268"/>
        <v>3204298.14</v>
      </c>
      <c r="G656" s="82">
        <f t="shared" si="268"/>
        <v>3244428.57</v>
      </c>
      <c r="H656" s="82">
        <f t="shared" si="268"/>
        <v>3674869.62</v>
      </c>
      <c r="I656" s="82">
        <f t="shared" si="268"/>
        <v>4099071.9499999997</v>
      </c>
      <c r="J656" s="82">
        <f t="shared" si="268"/>
        <v>3775558.73</v>
      </c>
      <c r="K656" s="82">
        <f t="shared" si="268"/>
        <v>3759876.58</v>
      </c>
      <c r="L656" s="82">
        <f t="shared" si="268"/>
        <v>3862200.5</v>
      </c>
      <c r="M656" s="82">
        <f t="shared" si="268"/>
        <v>3862200.5</v>
      </c>
      <c r="N656" s="82">
        <f t="shared" si="268"/>
        <v>3862200.5</v>
      </c>
      <c r="O656" s="82">
        <f t="shared" si="268"/>
        <v>7608586.8099999996</v>
      </c>
      <c r="P656" s="82">
        <f t="shared" si="268"/>
        <v>50179700</v>
      </c>
    </row>
    <row r="657" spans="1:16" s="84" customFormat="1" ht="11.25">
      <c r="A657" s="25" t="s">
        <v>1481</v>
      </c>
      <c r="B657" s="27"/>
      <c r="C657" s="26" t="s">
        <v>1482</v>
      </c>
      <c r="D657" s="49">
        <f>D658</f>
        <v>5954790.6799999997</v>
      </c>
      <c r="E657" s="49">
        <f t="shared" ref="E657:P657" si="269">E658</f>
        <v>3271617.42</v>
      </c>
      <c r="F657" s="49">
        <f t="shared" si="269"/>
        <v>3204298.14</v>
      </c>
      <c r="G657" s="49">
        <f t="shared" si="269"/>
        <v>3244428.57</v>
      </c>
      <c r="H657" s="49">
        <f t="shared" si="269"/>
        <v>3674869.62</v>
      </c>
      <c r="I657" s="49">
        <f t="shared" si="269"/>
        <v>4099071.9499999997</v>
      </c>
      <c r="J657" s="49">
        <f t="shared" si="269"/>
        <v>3775558.73</v>
      </c>
      <c r="K657" s="49">
        <f t="shared" si="269"/>
        <v>3759876.58</v>
      </c>
      <c r="L657" s="49">
        <f t="shared" si="269"/>
        <v>3862200.5</v>
      </c>
      <c r="M657" s="49">
        <f t="shared" si="269"/>
        <v>3862200.5</v>
      </c>
      <c r="N657" s="49">
        <f t="shared" si="269"/>
        <v>3862200.5</v>
      </c>
      <c r="O657" s="49">
        <f t="shared" si="269"/>
        <v>7608586.8099999996</v>
      </c>
      <c r="P657" s="49">
        <f t="shared" si="269"/>
        <v>50179700</v>
      </c>
    </row>
    <row r="658" spans="1:16">
      <c r="A658" s="73" t="s">
        <v>1483</v>
      </c>
      <c r="B658" s="74"/>
      <c r="C658" s="75" t="s">
        <v>1484</v>
      </c>
      <c r="D658" s="54">
        <f>D659+D661</f>
        <v>5954790.6799999997</v>
      </c>
      <c r="E658" s="54">
        <f t="shared" ref="E658:P658" si="270">E659+E661</f>
        <v>3271617.42</v>
      </c>
      <c r="F658" s="54">
        <f t="shared" si="270"/>
        <v>3204298.14</v>
      </c>
      <c r="G658" s="54">
        <f t="shared" si="270"/>
        <v>3244428.57</v>
      </c>
      <c r="H658" s="54">
        <f t="shared" si="270"/>
        <v>3674869.62</v>
      </c>
      <c r="I658" s="54">
        <f t="shared" si="270"/>
        <v>4099071.9499999997</v>
      </c>
      <c r="J658" s="54">
        <f t="shared" si="270"/>
        <v>3775558.73</v>
      </c>
      <c r="K658" s="54">
        <f>K659+K661</f>
        <v>3759876.58</v>
      </c>
      <c r="L658" s="54">
        <f t="shared" si="270"/>
        <v>3862200.5</v>
      </c>
      <c r="M658" s="54">
        <f t="shared" si="270"/>
        <v>3862200.5</v>
      </c>
      <c r="N658" s="54">
        <f t="shared" si="270"/>
        <v>3862200.5</v>
      </c>
      <c r="O658" s="54">
        <f t="shared" si="270"/>
        <v>7608586.8099999996</v>
      </c>
      <c r="P658" s="54">
        <f t="shared" si="270"/>
        <v>50179700</v>
      </c>
    </row>
    <row r="659" spans="1:16" s="81" customFormat="1" ht="11.25">
      <c r="A659" s="76" t="s">
        <v>1485</v>
      </c>
      <c r="B659" s="77"/>
      <c r="C659" s="78" t="s">
        <v>1486</v>
      </c>
      <c r="D659" s="44">
        <f>D660</f>
        <v>357473.79</v>
      </c>
      <c r="E659" s="44">
        <f t="shared" ref="E659:P659" si="271">E660</f>
        <v>357473.79</v>
      </c>
      <c r="F659" s="44">
        <f t="shared" si="271"/>
        <v>357473.79</v>
      </c>
      <c r="G659" s="44">
        <f t="shared" si="271"/>
        <v>357473.79</v>
      </c>
      <c r="H659" s="44">
        <f t="shared" si="271"/>
        <v>357473.79</v>
      </c>
      <c r="I659" s="44">
        <f t="shared" si="271"/>
        <v>420853.92</v>
      </c>
      <c r="J659" s="44">
        <f t="shared" si="271"/>
        <v>378600.5</v>
      </c>
      <c r="K659" s="44">
        <f t="shared" si="271"/>
        <v>378600.5</v>
      </c>
      <c r="L659" s="44">
        <f t="shared" si="271"/>
        <v>378600.5</v>
      </c>
      <c r="M659" s="44">
        <f t="shared" si="271"/>
        <v>378600.5</v>
      </c>
      <c r="N659" s="44">
        <f t="shared" si="271"/>
        <v>378600.5</v>
      </c>
      <c r="O659" s="44">
        <f t="shared" si="271"/>
        <v>398774.63</v>
      </c>
      <c r="P659" s="44">
        <f t="shared" si="271"/>
        <v>4500000</v>
      </c>
    </row>
    <row r="660" spans="1:16">
      <c r="A660" s="21" t="s">
        <v>1487</v>
      </c>
      <c r="B660" s="23" t="s">
        <v>173</v>
      </c>
      <c r="C660" s="22" t="s">
        <v>1488</v>
      </c>
      <c r="D660" s="54">
        <v>357473.79</v>
      </c>
      <c r="E660" s="54">
        <v>357473.79</v>
      </c>
      <c r="F660" s="54">
        <v>357473.79</v>
      </c>
      <c r="G660" s="54">
        <v>357473.79</v>
      </c>
      <c r="H660" s="54">
        <v>357473.79</v>
      </c>
      <c r="I660" s="54">
        <v>420853.92</v>
      </c>
      <c r="J660" s="54">
        <v>378600.5</v>
      </c>
      <c r="K660" s="54">
        <v>378600.5</v>
      </c>
      <c r="L660" s="54">
        <f>K660</f>
        <v>378600.5</v>
      </c>
      <c r="M660" s="54">
        <f>L660</f>
        <v>378600.5</v>
      </c>
      <c r="N660" s="54">
        <f>M660</f>
        <v>378600.5</v>
      </c>
      <c r="O660" s="54">
        <v>398774.63</v>
      </c>
      <c r="P660" s="54">
        <f>SUM(D660:O660)</f>
        <v>4500000</v>
      </c>
    </row>
    <row r="661" spans="1:16" s="53" customFormat="1" ht="11.25">
      <c r="A661" s="73" t="s">
        <v>1489</v>
      </c>
      <c r="B661" s="74"/>
      <c r="C661" s="75" t="s">
        <v>1490</v>
      </c>
      <c r="D661" s="52">
        <f>D662+D667</f>
        <v>5597316.8899999997</v>
      </c>
      <c r="E661" s="52">
        <f t="shared" ref="E661:P661" si="272">E662+E667</f>
        <v>2914143.63</v>
      </c>
      <c r="F661" s="52">
        <f t="shared" si="272"/>
        <v>2846824.35</v>
      </c>
      <c r="G661" s="52">
        <f t="shared" si="272"/>
        <v>2886954.78</v>
      </c>
      <c r="H661" s="52">
        <f t="shared" si="272"/>
        <v>3317395.83</v>
      </c>
      <c r="I661" s="52">
        <f t="shared" si="272"/>
        <v>3678218.03</v>
      </c>
      <c r="J661" s="52">
        <f t="shared" si="272"/>
        <v>3396958.23</v>
      </c>
      <c r="K661" s="52">
        <f t="shared" si="272"/>
        <v>3381276.08</v>
      </c>
      <c r="L661" s="52">
        <f t="shared" si="272"/>
        <v>3483600</v>
      </c>
      <c r="M661" s="52">
        <f t="shared" si="272"/>
        <v>3483600</v>
      </c>
      <c r="N661" s="52">
        <f t="shared" si="272"/>
        <v>3483600</v>
      </c>
      <c r="O661" s="52">
        <f t="shared" si="272"/>
        <v>7209812.1799999997</v>
      </c>
      <c r="P661" s="52">
        <f t="shared" si="272"/>
        <v>45679700</v>
      </c>
    </row>
    <row r="662" spans="1:16" s="53" customFormat="1" ht="11.25">
      <c r="A662" s="73" t="s">
        <v>1491</v>
      </c>
      <c r="B662" s="74"/>
      <c r="C662" s="75" t="s">
        <v>1492</v>
      </c>
      <c r="D662" s="52">
        <f>D663+D664+D665+D666</f>
        <v>3528733.26</v>
      </c>
      <c r="E662" s="52">
        <f t="shared" ref="E662:P662" si="273">E663+E664+E665+E666</f>
        <v>1692778.0000000002</v>
      </c>
      <c r="F662" s="52">
        <f t="shared" si="273"/>
        <v>1645862.33</v>
      </c>
      <c r="G662" s="52">
        <f t="shared" si="273"/>
        <v>1670486.0299999998</v>
      </c>
      <c r="H662" s="52">
        <f t="shared" si="273"/>
        <v>1919309.22</v>
      </c>
      <c r="I662" s="52">
        <f t="shared" si="273"/>
        <v>2127385.48</v>
      </c>
      <c r="J662" s="52">
        <f t="shared" si="273"/>
        <v>1964483.07</v>
      </c>
      <c r="K662" s="52">
        <f t="shared" si="273"/>
        <v>1955767.9800000002</v>
      </c>
      <c r="L662" s="52">
        <f t="shared" si="273"/>
        <v>2056600</v>
      </c>
      <c r="M662" s="52">
        <f t="shared" si="273"/>
        <v>2056600</v>
      </c>
      <c r="N662" s="52">
        <f t="shared" si="273"/>
        <v>2056600</v>
      </c>
      <c r="O662" s="52">
        <f t="shared" si="273"/>
        <v>4224394.63</v>
      </c>
      <c r="P662" s="52">
        <f t="shared" si="273"/>
        <v>26899000</v>
      </c>
    </row>
    <row r="663" spans="1:16">
      <c r="A663" s="21" t="s">
        <v>1493</v>
      </c>
      <c r="B663" s="23" t="s">
        <v>173</v>
      </c>
      <c r="C663" s="22" t="s">
        <v>1494</v>
      </c>
      <c r="D663" s="54"/>
      <c r="E663" s="54">
        <v>65675.88</v>
      </c>
      <c r="F663" s="54">
        <v>25450.13</v>
      </c>
      <c r="G663" s="54">
        <v>25820.1</v>
      </c>
      <c r="H663" s="54">
        <v>30440.3</v>
      </c>
      <c r="I663" s="54">
        <v>34610.76</v>
      </c>
      <c r="J663" s="54">
        <v>0</v>
      </c>
      <c r="K663" s="54">
        <v>54968.79</v>
      </c>
      <c r="L663" s="54">
        <v>38000</v>
      </c>
      <c r="M663" s="54">
        <f>L663</f>
        <v>38000</v>
      </c>
      <c r="N663" s="54">
        <f>M663</f>
        <v>38000</v>
      </c>
      <c r="O663" s="54">
        <v>39034.04</v>
      </c>
      <c r="P663" s="54">
        <f t="shared" ref="P663:P669" si="274">SUM(D663:O663)</f>
        <v>390000</v>
      </c>
    </row>
    <row r="664" spans="1:16">
      <c r="A664" s="21" t="s">
        <v>1495</v>
      </c>
      <c r="B664" s="23" t="s">
        <v>173</v>
      </c>
      <c r="C664" s="22" t="s">
        <v>1496</v>
      </c>
      <c r="D664" s="54">
        <v>3514606.13</v>
      </c>
      <c r="E664" s="54">
        <v>1613435.43</v>
      </c>
      <c r="F664" s="54">
        <v>1608544.47</v>
      </c>
      <c r="G664" s="54">
        <v>1631249.63</v>
      </c>
      <c r="H664" s="54">
        <v>1870830.69</v>
      </c>
      <c r="I664" s="54">
        <v>2071891.62</v>
      </c>
      <c r="J664" s="54">
        <v>1946586.54</v>
      </c>
      <c r="K664" s="54">
        <v>1882385.3</v>
      </c>
      <c r="L664" s="54">
        <v>2000000</v>
      </c>
      <c r="M664" s="54">
        <f t="shared" ref="M664:N666" si="275">L664</f>
        <v>2000000</v>
      </c>
      <c r="N664" s="54">
        <f t="shared" si="275"/>
        <v>2000000</v>
      </c>
      <c r="O664" s="54">
        <v>4160470.19</v>
      </c>
      <c r="P664" s="54">
        <f t="shared" si="274"/>
        <v>26300000</v>
      </c>
    </row>
    <row r="665" spans="1:16">
      <c r="A665" s="21" t="s">
        <v>1497</v>
      </c>
      <c r="B665" s="23" t="s">
        <v>173</v>
      </c>
      <c r="C665" s="22" t="s">
        <v>1498</v>
      </c>
      <c r="D665" s="54">
        <v>5019.8599999999997</v>
      </c>
      <c r="E665" s="54">
        <v>5019.8599999999997</v>
      </c>
      <c r="F665" s="54">
        <v>5019.8599999999997</v>
      </c>
      <c r="G665" s="54">
        <v>5018.16</v>
      </c>
      <c r="H665" s="54">
        <v>8437.5</v>
      </c>
      <c r="I665" s="54">
        <v>11563.49</v>
      </c>
      <c r="J665" s="54">
        <v>9111.98</v>
      </c>
      <c r="K665" s="54">
        <v>9588.81</v>
      </c>
      <c r="L665" s="54">
        <v>9600</v>
      </c>
      <c r="M665" s="54">
        <f t="shared" si="275"/>
        <v>9600</v>
      </c>
      <c r="N665" s="54">
        <f t="shared" si="275"/>
        <v>9600</v>
      </c>
      <c r="O665" s="54">
        <v>8420.48</v>
      </c>
      <c r="P665" s="54">
        <f t="shared" si="274"/>
        <v>95999.999999999985</v>
      </c>
    </row>
    <row r="666" spans="1:16">
      <c r="A666" s="21" t="s">
        <v>1499</v>
      </c>
      <c r="B666" s="23" t="s">
        <v>173</v>
      </c>
      <c r="C666" s="22" t="s">
        <v>1500</v>
      </c>
      <c r="D666" s="54">
        <v>9107.27</v>
      </c>
      <c r="E666" s="54">
        <v>8646.83</v>
      </c>
      <c r="F666" s="54">
        <v>6847.87</v>
      </c>
      <c r="G666" s="54">
        <v>8398.14</v>
      </c>
      <c r="H666" s="54">
        <v>9600.73</v>
      </c>
      <c r="I666" s="54">
        <v>9319.61</v>
      </c>
      <c r="J666" s="54">
        <v>8784.5499999999993</v>
      </c>
      <c r="K666" s="54">
        <v>8825.08</v>
      </c>
      <c r="L666" s="54">
        <v>9000</v>
      </c>
      <c r="M666" s="54">
        <f t="shared" si="275"/>
        <v>9000</v>
      </c>
      <c r="N666" s="54">
        <f t="shared" si="275"/>
        <v>9000</v>
      </c>
      <c r="O666" s="54">
        <v>16469.919999999998</v>
      </c>
      <c r="P666" s="54">
        <f t="shared" si="274"/>
        <v>113000</v>
      </c>
    </row>
    <row r="667" spans="1:16">
      <c r="A667" s="28" t="s">
        <v>1501</v>
      </c>
      <c r="B667" s="24"/>
      <c r="C667" s="29" t="s">
        <v>1502</v>
      </c>
      <c r="D667" s="54">
        <f>D668+D669</f>
        <v>2068583.63</v>
      </c>
      <c r="E667" s="54">
        <f t="shared" ref="E667:P667" si="276">E668+E669</f>
        <v>1221365.6299999999</v>
      </c>
      <c r="F667" s="54">
        <f t="shared" si="276"/>
        <v>1200962.02</v>
      </c>
      <c r="G667" s="54">
        <f t="shared" si="276"/>
        <v>1216468.75</v>
      </c>
      <c r="H667" s="54">
        <f t="shared" si="276"/>
        <v>1398086.61</v>
      </c>
      <c r="I667" s="54">
        <f t="shared" si="276"/>
        <v>1550832.5499999998</v>
      </c>
      <c r="J667" s="54">
        <f t="shared" si="276"/>
        <v>1432475.16</v>
      </c>
      <c r="K667" s="54">
        <f t="shared" si="276"/>
        <v>1425508.0999999999</v>
      </c>
      <c r="L667" s="54">
        <f t="shared" si="276"/>
        <v>1427000</v>
      </c>
      <c r="M667" s="54">
        <f t="shared" si="276"/>
        <v>1427000</v>
      </c>
      <c r="N667" s="54">
        <f t="shared" si="276"/>
        <v>1427000</v>
      </c>
      <c r="O667" s="54">
        <f t="shared" si="276"/>
        <v>2985417.5500000003</v>
      </c>
      <c r="P667" s="54">
        <f t="shared" si="276"/>
        <v>18780700</v>
      </c>
    </row>
    <row r="668" spans="1:16">
      <c r="A668" s="21" t="s">
        <v>1503</v>
      </c>
      <c r="B668" s="23" t="s">
        <v>173</v>
      </c>
      <c r="C668" s="22" t="s">
        <v>1504</v>
      </c>
      <c r="D668" s="54">
        <v>0</v>
      </c>
      <c r="E668" s="54">
        <v>47870.42</v>
      </c>
      <c r="F668" s="54">
        <v>18550.32</v>
      </c>
      <c r="G668" s="54">
        <v>18819.98</v>
      </c>
      <c r="H668" s="54">
        <v>22187.599999999999</v>
      </c>
      <c r="I668" s="54">
        <v>25227.4</v>
      </c>
      <c r="J668" s="54">
        <v>0</v>
      </c>
      <c r="K668" s="54">
        <v>40066.22</v>
      </c>
      <c r="L668" s="54">
        <v>27000</v>
      </c>
      <c r="M668" s="54">
        <f>L668</f>
        <v>27000</v>
      </c>
      <c r="N668" s="54">
        <f>M668</f>
        <v>27000</v>
      </c>
      <c r="O668" s="54">
        <v>26978.06</v>
      </c>
      <c r="P668" s="54">
        <f t="shared" si="274"/>
        <v>280700</v>
      </c>
    </row>
    <row r="669" spans="1:16">
      <c r="A669" s="21" t="s">
        <v>1505</v>
      </c>
      <c r="B669" s="23" t="s">
        <v>173</v>
      </c>
      <c r="C669" s="22" t="s">
        <v>1506</v>
      </c>
      <c r="D669" s="54">
        <v>2068583.63</v>
      </c>
      <c r="E669" s="54">
        <v>1173495.21</v>
      </c>
      <c r="F669" s="54">
        <v>1182411.7</v>
      </c>
      <c r="G669" s="54">
        <v>1197648.77</v>
      </c>
      <c r="H669" s="54">
        <v>1375899.01</v>
      </c>
      <c r="I669" s="54">
        <v>1525605.15</v>
      </c>
      <c r="J669" s="54">
        <v>1432475.16</v>
      </c>
      <c r="K669" s="54">
        <v>1385441.88</v>
      </c>
      <c r="L669" s="54">
        <v>1400000</v>
      </c>
      <c r="M669" s="54">
        <f>L669</f>
        <v>1400000</v>
      </c>
      <c r="N669" s="54">
        <f>M669</f>
        <v>1400000</v>
      </c>
      <c r="O669" s="54">
        <v>2958439.49</v>
      </c>
      <c r="P669" s="54">
        <f t="shared" si="274"/>
        <v>18500000</v>
      </c>
    </row>
    <row r="670" spans="1:16">
      <c r="A670" s="38" t="s">
        <v>1507</v>
      </c>
      <c r="B670" s="31"/>
      <c r="C670" s="64" t="s">
        <v>1508</v>
      </c>
      <c r="D670" s="40">
        <f t="shared" ref="D670:I670" si="277">SUM(D671:D676)</f>
        <v>-3666339.98</v>
      </c>
      <c r="E670" s="40">
        <f t="shared" si="277"/>
        <v>-2677826.86</v>
      </c>
      <c r="F670" s="40">
        <f t="shared" si="277"/>
        <v>-2228769.1399999997</v>
      </c>
      <c r="G670" s="40">
        <f t="shared" si="277"/>
        <v>-2897236.18</v>
      </c>
      <c r="H670" s="40">
        <f t="shared" si="277"/>
        <v>-2855005.08</v>
      </c>
      <c r="I670" s="40">
        <f t="shared" si="277"/>
        <v>-2421838.5599999996</v>
      </c>
      <c r="J670" s="40">
        <f t="shared" ref="J670:O670" si="278">SUM(J671:J676)</f>
        <v>-2973652.8099999996</v>
      </c>
      <c r="K670" s="40">
        <f t="shared" si="278"/>
        <v>-2163278.87</v>
      </c>
      <c r="L670" s="40">
        <f t="shared" si="278"/>
        <v>-2406260.83</v>
      </c>
      <c r="M670" s="40">
        <f t="shared" si="278"/>
        <v>-2016675.08</v>
      </c>
      <c r="N670" s="40">
        <f t="shared" si="278"/>
        <v>-2453163.58</v>
      </c>
      <c r="O670" s="40">
        <f t="shared" si="278"/>
        <v>-3931362.83</v>
      </c>
      <c r="P670" s="40">
        <f>SUM(P671:P676)</f>
        <v>-32691409.800000001</v>
      </c>
    </row>
    <row r="671" spans="1:16">
      <c r="A671" s="50" t="s">
        <v>762</v>
      </c>
      <c r="B671" s="31"/>
      <c r="C671" s="50" t="s">
        <v>1509</v>
      </c>
      <c r="D671" s="54">
        <f t="shared" ref="D671:O671" si="279">-D301</f>
        <v>-1128351.6299999999</v>
      </c>
      <c r="E671" s="54">
        <f t="shared" si="279"/>
        <v>-1204914.5</v>
      </c>
      <c r="F671" s="54">
        <f t="shared" si="279"/>
        <v>-714749.34</v>
      </c>
      <c r="G671" s="54">
        <f t="shared" si="279"/>
        <v>-815766.01</v>
      </c>
      <c r="H671" s="54">
        <f t="shared" si="279"/>
        <v>-1087108.55</v>
      </c>
      <c r="I671" s="54">
        <f t="shared" si="279"/>
        <v>-815261.22</v>
      </c>
      <c r="J671" s="54">
        <f t="shared" si="279"/>
        <v>-700206.25</v>
      </c>
      <c r="K671" s="54">
        <f t="shared" si="279"/>
        <v>-850631.45</v>
      </c>
      <c r="L671" s="54">
        <f t="shared" si="279"/>
        <v>-743291.25</v>
      </c>
      <c r="M671" s="54">
        <f t="shared" si="279"/>
        <v>-727217.5</v>
      </c>
      <c r="N671" s="54">
        <f t="shared" si="279"/>
        <v>-1009808</v>
      </c>
      <c r="O671" s="54">
        <f t="shared" si="279"/>
        <v>-1574849</v>
      </c>
      <c r="P671" s="54">
        <f t="shared" ref="P671:P764" si="280">SUM(D671:O671)</f>
        <v>-11372154.699999999</v>
      </c>
    </row>
    <row r="672" spans="1:16">
      <c r="A672" s="50" t="s">
        <v>772</v>
      </c>
      <c r="B672" s="31"/>
      <c r="C672" s="50" t="s">
        <v>1510</v>
      </c>
      <c r="D672" s="54">
        <f t="shared" ref="D672:O672" si="281">-D306</f>
        <v>-9482.31</v>
      </c>
      <c r="E672" s="54">
        <f t="shared" si="281"/>
        <v>-137.78</v>
      </c>
      <c r="F672" s="54">
        <f t="shared" si="281"/>
        <v>-207.58</v>
      </c>
      <c r="G672" s="54">
        <f t="shared" si="281"/>
        <v>-849.01</v>
      </c>
      <c r="H672" s="54">
        <f t="shared" si="281"/>
        <v>-557.4</v>
      </c>
      <c r="I672" s="54">
        <f t="shared" si="281"/>
        <v>-172.71</v>
      </c>
      <c r="J672" s="54">
        <f t="shared" si="281"/>
        <v>-459.77</v>
      </c>
      <c r="K672" s="54">
        <f t="shared" si="281"/>
        <v>-1806.38</v>
      </c>
      <c r="L672" s="54">
        <f t="shared" si="281"/>
        <v>-16020</v>
      </c>
      <c r="M672" s="54">
        <f t="shared" si="281"/>
        <v>-58400</v>
      </c>
      <c r="N672" s="54">
        <f t="shared" si="281"/>
        <v>-9100</v>
      </c>
      <c r="O672" s="54">
        <f t="shared" si="281"/>
        <v>-7140</v>
      </c>
      <c r="P672" s="54">
        <f t="shared" si="280"/>
        <v>-104332.94</v>
      </c>
    </row>
    <row r="673" spans="1:16">
      <c r="A673" s="50" t="s">
        <v>917</v>
      </c>
      <c r="B673" s="31"/>
      <c r="C673" s="50" t="s">
        <v>1511</v>
      </c>
      <c r="D673" s="54">
        <f t="shared" ref="D673:O673" si="282">-D379</f>
        <v>-9511.58</v>
      </c>
      <c r="E673" s="54">
        <f t="shared" si="282"/>
        <v>-9511.58</v>
      </c>
      <c r="F673" s="54">
        <f t="shared" si="282"/>
        <v>0</v>
      </c>
      <c r="G673" s="54">
        <f t="shared" si="282"/>
        <v>-9511.58</v>
      </c>
      <c r="H673" s="54">
        <f t="shared" si="282"/>
        <v>-9511.58</v>
      </c>
      <c r="I673" s="54">
        <f t="shared" si="282"/>
        <v>-9511.58</v>
      </c>
      <c r="J673" s="54">
        <f t="shared" si="282"/>
        <v>-9511.58</v>
      </c>
      <c r="K673" s="54">
        <f t="shared" si="282"/>
        <v>-9511.58</v>
      </c>
      <c r="L673" s="54">
        <f t="shared" si="282"/>
        <v>-9511.58</v>
      </c>
      <c r="M673" s="54">
        <f t="shared" si="282"/>
        <v>-9511.58</v>
      </c>
      <c r="N673" s="54">
        <f t="shared" si="282"/>
        <v>-9511.58</v>
      </c>
      <c r="O673" s="54">
        <f t="shared" si="282"/>
        <v>-9511.58</v>
      </c>
      <c r="P673" s="54">
        <f t="shared" si="280"/>
        <v>-104627.38</v>
      </c>
    </row>
    <row r="674" spans="1:16" ht="11.25" customHeight="1">
      <c r="A674" s="50" t="s">
        <v>941</v>
      </c>
      <c r="B674" s="31"/>
      <c r="C674" s="50" t="s">
        <v>1512</v>
      </c>
      <c r="D674" s="54">
        <f t="shared" ref="D674:O674" si="283">-D391</f>
        <v>-1047518.66</v>
      </c>
      <c r="E674" s="54">
        <f t="shared" si="283"/>
        <v>-1139001.8899999999</v>
      </c>
      <c r="F674" s="54">
        <f t="shared" si="283"/>
        <v>-1144948.23</v>
      </c>
      <c r="G674" s="54">
        <f t="shared" si="283"/>
        <v>-1440400.79</v>
      </c>
      <c r="H674" s="54">
        <f t="shared" si="283"/>
        <v>-1024329.57</v>
      </c>
      <c r="I674" s="54">
        <f t="shared" si="283"/>
        <v>-995406.19</v>
      </c>
      <c r="J674" s="54">
        <f t="shared" si="283"/>
        <v>-1478190.78</v>
      </c>
      <c r="K674" s="54">
        <f t="shared" si="283"/>
        <v>-1038836.15</v>
      </c>
      <c r="L674" s="54">
        <f t="shared" si="283"/>
        <v>-1497320.25</v>
      </c>
      <c r="M674" s="54">
        <f t="shared" si="283"/>
        <v>-1116384.75</v>
      </c>
      <c r="N674" s="54">
        <f t="shared" si="283"/>
        <v>-1334362.75</v>
      </c>
      <c r="O674" s="54">
        <f t="shared" si="283"/>
        <v>-1618459.75</v>
      </c>
      <c r="P674" s="54">
        <f t="shared" si="280"/>
        <v>-14875159.76</v>
      </c>
    </row>
    <row r="675" spans="1:16">
      <c r="A675" s="65" t="s">
        <v>951</v>
      </c>
      <c r="B675" s="31"/>
      <c r="C675" s="65" t="s">
        <v>1513</v>
      </c>
      <c r="D675" s="54">
        <f>-D396</f>
        <v>-1445966.71</v>
      </c>
      <c r="E675" s="54">
        <f>-E396</f>
        <v>-305095.34999999998</v>
      </c>
      <c r="F675" s="54">
        <f>-F396</f>
        <v>-350117.23</v>
      </c>
      <c r="G675" s="54">
        <f>-G396</f>
        <v>-608377.37</v>
      </c>
      <c r="H675" s="54">
        <f>-H396</f>
        <v>-712367.69</v>
      </c>
      <c r="I675" s="91">
        <v>-578896.06999999995</v>
      </c>
      <c r="J675" s="54">
        <v>-762822.36</v>
      </c>
      <c r="K675" s="54">
        <f>-K396</f>
        <v>-240891.95</v>
      </c>
      <c r="L675" s="54">
        <f>-L396</f>
        <v>-114903.5</v>
      </c>
      <c r="M675" s="54">
        <f>-M396</f>
        <v>-80558.75</v>
      </c>
      <c r="N675" s="54">
        <f>-N396</f>
        <v>-64379.75</v>
      </c>
      <c r="O675" s="54">
        <f>-O396</f>
        <v>-696534.75</v>
      </c>
      <c r="P675" s="54">
        <f t="shared" si="280"/>
        <v>-5960911.4800000004</v>
      </c>
    </row>
    <row r="676" spans="1:16">
      <c r="A676" s="65" t="s">
        <v>961</v>
      </c>
      <c r="B676" s="31"/>
      <c r="C676" s="65" t="s">
        <v>1514</v>
      </c>
      <c r="D676" s="54">
        <f t="shared" ref="D676:O676" si="284">-D401</f>
        <v>-25509.09</v>
      </c>
      <c r="E676" s="54">
        <f t="shared" si="284"/>
        <v>-19165.759999999998</v>
      </c>
      <c r="F676" s="54">
        <f t="shared" si="284"/>
        <v>-18746.759999999998</v>
      </c>
      <c r="G676" s="54">
        <f t="shared" si="284"/>
        <v>-22331.42</v>
      </c>
      <c r="H676" s="54">
        <f t="shared" si="284"/>
        <v>-21130.29</v>
      </c>
      <c r="I676" s="54">
        <f t="shared" si="284"/>
        <v>-22590.79</v>
      </c>
      <c r="J676" s="54">
        <f t="shared" si="284"/>
        <v>-22462.07</v>
      </c>
      <c r="K676" s="54">
        <f t="shared" si="284"/>
        <v>-21601.360000000001</v>
      </c>
      <c r="L676" s="54">
        <f t="shared" si="284"/>
        <v>-25214.25</v>
      </c>
      <c r="M676" s="54">
        <f t="shared" si="284"/>
        <v>-24602.5</v>
      </c>
      <c r="N676" s="54">
        <f t="shared" si="284"/>
        <v>-26001.5</v>
      </c>
      <c r="O676" s="54">
        <f t="shared" si="284"/>
        <v>-24867.75</v>
      </c>
      <c r="P676" s="54">
        <f t="shared" si="280"/>
        <v>-274223.54000000004</v>
      </c>
    </row>
    <row r="677" spans="1:16">
      <c r="A677" s="38"/>
      <c r="B677" s="31"/>
      <c r="C677" s="64" t="s">
        <v>1515</v>
      </c>
      <c r="D677" s="40">
        <f t="shared" ref="D677:P677" si="285">SUM(D678:D689)</f>
        <v>-13420.12</v>
      </c>
      <c r="E677" s="40">
        <f t="shared" si="285"/>
        <v>-46183.75</v>
      </c>
      <c r="F677" s="40">
        <f t="shared" si="285"/>
        <v>-55351.21</v>
      </c>
      <c r="G677" s="40">
        <f t="shared" si="285"/>
        <v>-55869.939999999995</v>
      </c>
      <c r="H677" s="40">
        <f t="shared" si="285"/>
        <v>-64350.559999999998</v>
      </c>
      <c r="I677" s="40">
        <f t="shared" si="285"/>
        <v>-65194.060000000005</v>
      </c>
      <c r="J677" s="40">
        <f t="shared" si="285"/>
        <v>-70875.459999999992</v>
      </c>
      <c r="K677" s="40">
        <f t="shared" si="285"/>
        <v>-73481.86</v>
      </c>
      <c r="L677" s="40">
        <f t="shared" si="285"/>
        <v>0</v>
      </c>
      <c r="M677" s="40">
        <f t="shared" si="285"/>
        <v>0</v>
      </c>
      <c r="N677" s="40">
        <f t="shared" si="285"/>
        <v>0</v>
      </c>
      <c r="O677" s="40">
        <f t="shared" si="285"/>
        <v>0</v>
      </c>
      <c r="P677" s="40">
        <f t="shared" si="285"/>
        <v>-444726.95999999996</v>
      </c>
    </row>
    <row r="678" spans="1:16">
      <c r="A678" s="65" t="s">
        <v>28</v>
      </c>
      <c r="B678" s="31" t="s">
        <v>29</v>
      </c>
      <c r="C678" s="65" t="s">
        <v>30</v>
      </c>
      <c r="D678" s="54"/>
      <c r="E678" s="54"/>
      <c r="F678" s="54">
        <v>-148.69</v>
      </c>
      <c r="G678" s="54"/>
      <c r="H678" s="54"/>
      <c r="I678" s="54">
        <v>0</v>
      </c>
      <c r="J678" s="54"/>
      <c r="K678" s="54"/>
      <c r="L678" s="54"/>
      <c r="M678" s="54"/>
      <c r="N678" s="54"/>
      <c r="O678" s="54"/>
      <c r="P678" s="54">
        <f t="shared" si="280"/>
        <v>-148.69</v>
      </c>
    </row>
    <row r="679" spans="1:16">
      <c r="A679" s="65" t="s">
        <v>31</v>
      </c>
      <c r="B679" s="31" t="s">
        <v>32</v>
      </c>
      <c r="C679" s="65" t="s">
        <v>33</v>
      </c>
      <c r="D679" s="54"/>
      <c r="E679" s="54"/>
      <c r="F679" s="54">
        <v>-61.93</v>
      </c>
      <c r="G679" s="54"/>
      <c r="H679" s="54"/>
      <c r="I679" s="54">
        <v>0</v>
      </c>
      <c r="J679" s="54"/>
      <c r="K679" s="54"/>
      <c r="L679" s="54"/>
      <c r="M679" s="54"/>
      <c r="N679" s="54"/>
      <c r="O679" s="54"/>
      <c r="P679" s="54">
        <f t="shared" si="280"/>
        <v>-61.93</v>
      </c>
    </row>
    <row r="680" spans="1:16">
      <c r="A680" s="65" t="s">
        <v>34</v>
      </c>
      <c r="B680" s="31" t="s">
        <v>35</v>
      </c>
      <c r="C680" s="65" t="s">
        <v>36</v>
      </c>
      <c r="D680" s="54"/>
      <c r="E680" s="54"/>
      <c r="F680" s="54">
        <v>-37.200000000000003</v>
      </c>
      <c r="G680" s="54"/>
      <c r="H680" s="54"/>
      <c r="I680" s="54">
        <v>0</v>
      </c>
      <c r="J680" s="54"/>
      <c r="K680" s="54"/>
      <c r="L680" s="54"/>
      <c r="M680" s="54"/>
      <c r="N680" s="54"/>
      <c r="O680" s="54"/>
      <c r="P680" s="54">
        <f t="shared" si="280"/>
        <v>-37.200000000000003</v>
      </c>
    </row>
    <row r="681" spans="1:16">
      <c r="A681" s="92" t="s">
        <v>101</v>
      </c>
      <c r="B681" s="88" t="s">
        <v>29</v>
      </c>
      <c r="C681" s="92" t="s">
        <v>1516</v>
      </c>
      <c r="D681" s="54"/>
      <c r="E681" s="54"/>
      <c r="F681" s="54"/>
      <c r="G681" s="54"/>
      <c r="H681" s="54"/>
      <c r="I681" s="54">
        <v>-1528.95</v>
      </c>
      <c r="J681" s="54"/>
      <c r="K681" s="54"/>
      <c r="L681" s="54"/>
      <c r="M681" s="54"/>
      <c r="N681" s="54"/>
      <c r="O681" s="54"/>
      <c r="P681" s="54">
        <f t="shared" si="280"/>
        <v>-1528.95</v>
      </c>
    </row>
    <row r="682" spans="1:16">
      <c r="A682" s="92" t="s">
        <v>103</v>
      </c>
      <c r="B682" s="88" t="s">
        <v>32</v>
      </c>
      <c r="C682" s="92" t="s">
        <v>1517</v>
      </c>
      <c r="D682" s="54"/>
      <c r="E682" s="54"/>
      <c r="F682" s="54"/>
      <c r="G682" s="54"/>
      <c r="H682" s="54"/>
      <c r="I682" s="54">
        <v>-637.05999999999995</v>
      </c>
      <c r="J682" s="54"/>
      <c r="K682" s="54"/>
      <c r="L682" s="54"/>
      <c r="M682" s="54"/>
      <c r="N682" s="54"/>
      <c r="O682" s="54"/>
      <c r="P682" s="54">
        <f t="shared" si="280"/>
        <v>-637.05999999999995</v>
      </c>
    </row>
    <row r="683" spans="1:16">
      <c r="A683" s="92" t="s">
        <v>105</v>
      </c>
      <c r="B683" s="88" t="s">
        <v>35</v>
      </c>
      <c r="C683" s="92" t="s">
        <v>1518</v>
      </c>
      <c r="D683" s="54"/>
      <c r="E683" s="54"/>
      <c r="F683" s="54"/>
      <c r="G683" s="54"/>
      <c r="H683" s="54"/>
      <c r="I683" s="54">
        <v>-382.24</v>
      </c>
      <c r="J683" s="54"/>
      <c r="K683" s="54"/>
      <c r="L683" s="54"/>
      <c r="M683" s="54"/>
      <c r="N683" s="54"/>
      <c r="O683" s="54"/>
      <c r="P683" s="54">
        <f t="shared" si="280"/>
        <v>-382.24</v>
      </c>
    </row>
    <row r="684" spans="1:16">
      <c r="A684" s="65" t="s">
        <v>112</v>
      </c>
      <c r="B684" s="31" t="s">
        <v>29</v>
      </c>
      <c r="C684" s="65" t="s">
        <v>113</v>
      </c>
      <c r="D684" s="54">
        <v>-8052.07</v>
      </c>
      <c r="E684" s="54">
        <v>-27710.23</v>
      </c>
      <c r="F684" s="54">
        <v>-33058.79</v>
      </c>
      <c r="G684" s="54">
        <v>-33521.97</v>
      </c>
      <c r="H684" s="54">
        <v>-38610.32</v>
      </c>
      <c r="I684" s="54">
        <v>-37587.49</v>
      </c>
      <c r="J684" s="54">
        <v>-42525.27</v>
      </c>
      <c r="K684" s="54">
        <v>-44519.6</v>
      </c>
      <c r="L684" s="54"/>
      <c r="M684" s="54"/>
      <c r="N684" s="54"/>
      <c r="O684" s="54"/>
      <c r="P684" s="54">
        <f t="shared" si="280"/>
        <v>-265585.74</v>
      </c>
    </row>
    <row r="685" spans="1:16">
      <c r="A685" s="65" t="s">
        <v>114</v>
      </c>
      <c r="B685" s="31" t="s">
        <v>32</v>
      </c>
      <c r="C685" s="65" t="s">
        <v>115</v>
      </c>
      <c r="D685" s="54">
        <v>-3355.03</v>
      </c>
      <c r="E685" s="54">
        <v>-11545.95</v>
      </c>
      <c r="F685" s="54">
        <v>-13774.49</v>
      </c>
      <c r="G685" s="54">
        <v>-13967.48</v>
      </c>
      <c r="H685" s="54">
        <v>-16087.65</v>
      </c>
      <c r="I685" s="54">
        <v>-15661.45</v>
      </c>
      <c r="J685" s="54">
        <v>-17718.87</v>
      </c>
      <c r="K685" s="54">
        <v>-18370.48</v>
      </c>
      <c r="L685" s="54"/>
      <c r="M685" s="54"/>
      <c r="N685" s="54"/>
      <c r="O685" s="54"/>
      <c r="P685" s="54">
        <f t="shared" si="280"/>
        <v>-110481.4</v>
      </c>
    </row>
    <row r="686" spans="1:16">
      <c r="A686" s="65" t="s">
        <v>116</v>
      </c>
      <c r="B686" s="31" t="s">
        <v>35</v>
      </c>
      <c r="C686" s="65" t="s">
        <v>117</v>
      </c>
      <c r="D686" s="54">
        <v>-2013.02</v>
      </c>
      <c r="E686" s="54">
        <v>-6927.57</v>
      </c>
      <c r="F686" s="54">
        <v>-8264.69</v>
      </c>
      <c r="G686" s="54">
        <v>-8380.49</v>
      </c>
      <c r="H686" s="54">
        <v>-9652.59</v>
      </c>
      <c r="I686" s="54">
        <v>-9396.8700000000008</v>
      </c>
      <c r="J686" s="54">
        <v>-10631.32</v>
      </c>
      <c r="K686" s="54">
        <v>-10591.78</v>
      </c>
      <c r="L686" s="54"/>
      <c r="M686" s="54"/>
      <c r="N686" s="54"/>
      <c r="O686" s="54"/>
      <c r="P686" s="54">
        <f t="shared" si="280"/>
        <v>-65858.33</v>
      </c>
    </row>
    <row r="687" spans="1:16">
      <c r="A687" s="65" t="s">
        <v>1093</v>
      </c>
      <c r="B687" s="31" t="s">
        <v>29</v>
      </c>
      <c r="C687" s="65" t="s">
        <v>1094</v>
      </c>
      <c r="D687" s="54"/>
      <c r="E687" s="54"/>
      <c r="F687" s="54">
        <v>-3.25</v>
      </c>
      <c r="G687" s="54"/>
      <c r="H687" s="54"/>
      <c r="I687" s="54"/>
      <c r="J687" s="54"/>
      <c r="K687" s="54"/>
      <c r="L687" s="54"/>
      <c r="M687" s="54"/>
      <c r="N687" s="54"/>
      <c r="O687" s="54"/>
      <c r="P687" s="54">
        <f t="shared" si="280"/>
        <v>-3.25</v>
      </c>
    </row>
    <row r="688" spans="1:16">
      <c r="A688" s="65" t="s">
        <v>1095</v>
      </c>
      <c r="B688" s="31" t="s">
        <v>32</v>
      </c>
      <c r="C688" s="65" t="s">
        <v>1096</v>
      </c>
      <c r="D688" s="54"/>
      <c r="E688" s="54"/>
      <c r="F688" s="54">
        <v>-1.36</v>
      </c>
      <c r="G688" s="54"/>
      <c r="H688" s="54"/>
      <c r="I688" s="54"/>
      <c r="J688" s="54"/>
      <c r="K688" s="54"/>
      <c r="L688" s="54"/>
      <c r="M688" s="54"/>
      <c r="N688" s="54"/>
      <c r="O688" s="54"/>
      <c r="P688" s="54">
        <f t="shared" si="280"/>
        <v>-1.36</v>
      </c>
    </row>
    <row r="689" spans="1:16">
      <c r="A689" s="65" t="s">
        <v>1097</v>
      </c>
      <c r="B689" s="31" t="s">
        <v>35</v>
      </c>
      <c r="C689" s="65" t="s">
        <v>1098</v>
      </c>
      <c r="D689" s="54"/>
      <c r="E689" s="54"/>
      <c r="F689" s="54">
        <v>-0.81</v>
      </c>
      <c r="G689" s="54"/>
      <c r="H689" s="54"/>
      <c r="I689" s="54"/>
      <c r="J689" s="54"/>
      <c r="K689" s="54"/>
      <c r="L689" s="54"/>
      <c r="M689" s="54"/>
      <c r="N689" s="54"/>
      <c r="O689" s="54"/>
      <c r="P689" s="54">
        <f t="shared" si="280"/>
        <v>-0.81</v>
      </c>
    </row>
    <row r="690" spans="1:16">
      <c r="A690" s="65"/>
      <c r="B690" s="31"/>
      <c r="C690" s="64" t="s">
        <v>1519</v>
      </c>
      <c r="D690" s="40">
        <f>SUM(D691:D726)</f>
        <v>-8598.17</v>
      </c>
      <c r="E690" s="40">
        <f t="shared" ref="E690:P690" si="286">SUM(E691:E727)</f>
        <v>-7796.51</v>
      </c>
      <c r="F690" s="40">
        <f t="shared" si="286"/>
        <v>-18627.519999999997</v>
      </c>
      <c r="G690" s="40">
        <f t="shared" si="286"/>
        <v>-24002.010000000002</v>
      </c>
      <c r="H690" s="40">
        <f t="shared" si="286"/>
        <v>-21704.109999999997</v>
      </c>
      <c r="I690" s="40">
        <f t="shared" si="286"/>
        <v>-45894.47</v>
      </c>
      <c r="J690" s="40">
        <f t="shared" si="286"/>
        <v>-116109.79</v>
      </c>
      <c r="K690" s="40">
        <f t="shared" si="286"/>
        <v>-87275.470000000016</v>
      </c>
      <c r="L690" s="40">
        <f t="shared" si="286"/>
        <v>0</v>
      </c>
      <c r="M690" s="40">
        <f t="shared" si="286"/>
        <v>0</v>
      </c>
      <c r="N690" s="40">
        <f t="shared" si="286"/>
        <v>0</v>
      </c>
      <c r="O690" s="40">
        <f t="shared" si="286"/>
        <v>0</v>
      </c>
      <c r="P690" s="40">
        <f t="shared" si="286"/>
        <v>-330008.0500000001</v>
      </c>
    </row>
    <row r="691" spans="1:16" ht="13.5" customHeight="1">
      <c r="A691" s="65" t="s">
        <v>28</v>
      </c>
      <c r="B691" s="31" t="s">
        <v>29</v>
      </c>
      <c r="C691" s="65" t="s">
        <v>30</v>
      </c>
      <c r="D691" s="54">
        <v>-541.96</v>
      </c>
      <c r="E691" s="54"/>
      <c r="F691" s="54">
        <v>-3101.39</v>
      </c>
      <c r="G691" s="54">
        <v>-196.57</v>
      </c>
      <c r="H691" s="54"/>
      <c r="I691" s="54">
        <v>-514.41999999999996</v>
      </c>
      <c r="J691" s="54">
        <v>-1825.24</v>
      </c>
      <c r="K691" s="54"/>
      <c r="L691" s="54"/>
      <c r="M691" s="54"/>
      <c r="N691" s="54"/>
      <c r="O691" s="54"/>
      <c r="P691" s="54">
        <f t="shared" si="280"/>
        <v>-6179.58</v>
      </c>
    </row>
    <row r="692" spans="1:16">
      <c r="A692" s="65" t="s">
        <v>31</v>
      </c>
      <c r="B692" s="31" t="s">
        <v>32</v>
      </c>
      <c r="C692" s="65" t="s">
        <v>33</v>
      </c>
      <c r="D692" s="54">
        <v>-225.82</v>
      </c>
      <c r="E692" s="54"/>
      <c r="F692" s="54">
        <v>-1292.26</v>
      </c>
      <c r="G692" s="54">
        <v>-81.900000000000006</v>
      </c>
      <c r="H692" s="54"/>
      <c r="I692" s="54">
        <v>-214.34</v>
      </c>
      <c r="J692" s="54">
        <v>-760.54</v>
      </c>
      <c r="K692" s="54"/>
      <c r="L692" s="54"/>
      <c r="M692" s="54"/>
      <c r="N692" s="54"/>
      <c r="O692" s="54"/>
      <c r="P692" s="54">
        <f t="shared" si="280"/>
        <v>-2574.8599999999997</v>
      </c>
    </row>
    <row r="693" spans="1:16">
      <c r="A693" s="65" t="s">
        <v>34</v>
      </c>
      <c r="B693" s="31" t="s">
        <v>35</v>
      </c>
      <c r="C693" s="65" t="s">
        <v>36</v>
      </c>
      <c r="D693" s="54">
        <v>-135.49</v>
      </c>
      <c r="E693" s="54"/>
      <c r="F693" s="54">
        <v>-775.37</v>
      </c>
      <c r="G693" s="54">
        <v>-49.14</v>
      </c>
      <c r="H693" s="54"/>
      <c r="I693" s="54">
        <v>-128.61000000000001</v>
      </c>
      <c r="J693" s="54">
        <v>-456.34</v>
      </c>
      <c r="K693" s="54"/>
      <c r="L693" s="54"/>
      <c r="M693" s="54"/>
      <c r="N693" s="54"/>
      <c r="O693" s="54"/>
      <c r="P693" s="54">
        <f t="shared" si="280"/>
        <v>-1544.95</v>
      </c>
    </row>
    <row r="694" spans="1:16">
      <c r="A694" s="65" t="s">
        <v>112</v>
      </c>
      <c r="B694" s="31" t="s">
        <v>29</v>
      </c>
      <c r="C694" s="65" t="s">
        <v>113</v>
      </c>
      <c r="D694" s="54">
        <v>-61.18</v>
      </c>
      <c r="E694" s="54"/>
      <c r="F694" s="54"/>
      <c r="G694" s="54">
        <v>-6548.49</v>
      </c>
      <c r="H694" s="54">
        <v>-11870.75</v>
      </c>
      <c r="I694" s="54">
        <v>-5181.47</v>
      </c>
      <c r="J694" s="54">
        <v>-22326.03</v>
      </c>
      <c r="K694" s="54"/>
      <c r="L694" s="54"/>
      <c r="M694" s="54"/>
      <c r="N694" s="54"/>
      <c r="O694" s="54"/>
      <c r="P694" s="54">
        <f>SUM(D694:O694)</f>
        <v>-45987.92</v>
      </c>
    </row>
    <row r="695" spans="1:16">
      <c r="A695" s="65" t="s">
        <v>114</v>
      </c>
      <c r="B695" s="31" t="s">
        <v>32</v>
      </c>
      <c r="C695" s="65" t="s">
        <v>115</v>
      </c>
      <c r="D695" s="54">
        <v>-25.49</v>
      </c>
      <c r="E695" s="54"/>
      <c r="F695" s="54"/>
      <c r="G695" s="54">
        <v>-2728.54</v>
      </c>
      <c r="H695" s="54">
        <v>-4946.1499999999996</v>
      </c>
      <c r="I695" s="54">
        <v>-2158.96</v>
      </c>
      <c r="J695" s="54">
        <v>-9302.5300000000007</v>
      </c>
      <c r="K695" s="54"/>
      <c r="L695" s="54"/>
      <c r="M695" s="54"/>
      <c r="N695" s="54"/>
      <c r="O695" s="54"/>
      <c r="P695" s="54">
        <f>SUM(D695:O695)</f>
        <v>-19161.669999999998</v>
      </c>
    </row>
    <row r="696" spans="1:16">
      <c r="A696" s="65" t="s">
        <v>116</v>
      </c>
      <c r="B696" s="31" t="s">
        <v>35</v>
      </c>
      <c r="C696" s="65" t="s">
        <v>117</v>
      </c>
      <c r="D696" s="54">
        <v>-15.29</v>
      </c>
      <c r="E696" s="54"/>
      <c r="F696" s="54"/>
      <c r="G696" s="54">
        <v>-1637.12</v>
      </c>
      <c r="H696" s="54">
        <v>-2967.69</v>
      </c>
      <c r="I696" s="54">
        <v>-1295.3699999999999</v>
      </c>
      <c r="J696" s="54">
        <v>-5581.53</v>
      </c>
      <c r="K696" s="54"/>
      <c r="L696" s="54"/>
      <c r="M696" s="54"/>
      <c r="N696" s="54"/>
      <c r="O696" s="54"/>
      <c r="P696" s="54">
        <f>SUM(D696:O696)</f>
        <v>-11497</v>
      </c>
    </row>
    <row r="697" spans="1:16">
      <c r="A697" s="65" t="s">
        <v>101</v>
      </c>
      <c r="B697" s="31" t="s">
        <v>29</v>
      </c>
      <c r="C697" s="65" t="s">
        <v>102</v>
      </c>
      <c r="D697" s="54"/>
      <c r="E697" s="54">
        <v>-925.22</v>
      </c>
      <c r="F697" s="54"/>
      <c r="G697" s="54"/>
      <c r="H697" s="54"/>
      <c r="I697" s="54">
        <v>-580.49</v>
      </c>
      <c r="J697" s="54"/>
      <c r="K697" s="54"/>
      <c r="L697" s="54"/>
      <c r="M697" s="54"/>
      <c r="N697" s="54"/>
      <c r="O697" s="54"/>
      <c r="P697" s="54">
        <f t="shared" si="280"/>
        <v>-1505.71</v>
      </c>
    </row>
    <row r="698" spans="1:16">
      <c r="A698" s="65" t="s">
        <v>103</v>
      </c>
      <c r="B698" s="31" t="s">
        <v>32</v>
      </c>
      <c r="C698" s="65" t="s">
        <v>104</v>
      </c>
      <c r="D698" s="54"/>
      <c r="E698" s="54">
        <v>-385.51</v>
      </c>
      <c r="F698" s="54"/>
      <c r="G698" s="54"/>
      <c r="H698" s="54"/>
      <c r="I698" s="54">
        <v>-241.88</v>
      </c>
      <c r="J698" s="54"/>
      <c r="K698" s="54"/>
      <c r="L698" s="54"/>
      <c r="M698" s="54"/>
      <c r="N698" s="54"/>
      <c r="O698" s="54"/>
      <c r="P698" s="54">
        <f t="shared" si="280"/>
        <v>-627.39</v>
      </c>
    </row>
    <row r="699" spans="1:16">
      <c r="A699" s="65" t="s">
        <v>105</v>
      </c>
      <c r="B699" s="31" t="s">
        <v>35</v>
      </c>
      <c r="C699" s="65" t="s">
        <v>106</v>
      </c>
      <c r="D699" s="54"/>
      <c r="E699" s="54">
        <v>-231.31</v>
      </c>
      <c r="F699" s="54"/>
      <c r="G699" s="54"/>
      <c r="H699" s="54"/>
      <c r="I699" s="54">
        <v>-145.13</v>
      </c>
      <c r="J699" s="54"/>
      <c r="K699" s="54"/>
      <c r="L699" s="54"/>
      <c r="M699" s="54"/>
      <c r="N699" s="54"/>
      <c r="O699" s="54"/>
      <c r="P699" s="54">
        <f t="shared" si="280"/>
        <v>-376.44</v>
      </c>
    </row>
    <row r="700" spans="1:16">
      <c r="A700" s="65" t="s">
        <v>112</v>
      </c>
      <c r="B700" s="31" t="s">
        <v>29</v>
      </c>
      <c r="C700" s="65" t="s">
        <v>113</v>
      </c>
      <c r="D700" s="54"/>
      <c r="E700" s="54">
        <v>-377.84</v>
      </c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>
        <f t="shared" si="280"/>
        <v>-377.84</v>
      </c>
    </row>
    <row r="701" spans="1:16">
      <c r="A701" s="65" t="s">
        <v>114</v>
      </c>
      <c r="B701" s="31" t="s">
        <v>32</v>
      </c>
      <c r="C701" s="65" t="s">
        <v>115</v>
      </c>
      <c r="D701" s="54"/>
      <c r="E701" s="54">
        <v>-157.44</v>
      </c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>
        <f t="shared" si="280"/>
        <v>-157.44</v>
      </c>
    </row>
    <row r="702" spans="1:16">
      <c r="A702" s="65" t="s">
        <v>116</v>
      </c>
      <c r="B702" s="31" t="s">
        <v>35</v>
      </c>
      <c r="C702" s="65" t="s">
        <v>117</v>
      </c>
      <c r="D702" s="54"/>
      <c r="E702" s="54">
        <v>-94.46</v>
      </c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>
        <f t="shared" si="280"/>
        <v>-94.46</v>
      </c>
    </row>
    <row r="703" spans="1:16">
      <c r="A703" s="65" t="s">
        <v>122</v>
      </c>
      <c r="B703" s="31" t="s">
        <v>123</v>
      </c>
      <c r="C703" s="65" t="s">
        <v>124</v>
      </c>
      <c r="D703" s="54"/>
      <c r="E703" s="54"/>
      <c r="F703" s="54">
        <v>-109.82</v>
      </c>
      <c r="G703" s="54">
        <v>-1324.38</v>
      </c>
      <c r="H703" s="54">
        <v>-496.51</v>
      </c>
      <c r="I703" s="54"/>
      <c r="J703" s="54">
        <v>-510.82</v>
      </c>
      <c r="K703" s="54">
        <v>-106.63</v>
      </c>
      <c r="L703" s="54"/>
      <c r="M703" s="54"/>
      <c r="N703" s="54"/>
      <c r="O703" s="54"/>
      <c r="P703" s="54">
        <f>SUM(D703:O703)</f>
        <v>-2548.1600000000003</v>
      </c>
    </row>
    <row r="704" spans="1:16" ht="22.5">
      <c r="A704" s="65" t="s">
        <v>128</v>
      </c>
      <c r="B704" s="31" t="s">
        <v>29</v>
      </c>
      <c r="C704" s="66" t="s">
        <v>129</v>
      </c>
      <c r="D704" s="54">
        <v>-207.54</v>
      </c>
      <c r="E704" s="54"/>
      <c r="F704" s="54">
        <v>-974.17</v>
      </c>
      <c r="G704" s="54">
        <v>-109.82</v>
      </c>
      <c r="H704" s="54"/>
      <c r="I704" s="54"/>
      <c r="J704" s="54">
        <v>-219.65</v>
      </c>
      <c r="K704" s="54"/>
      <c r="L704" s="54"/>
      <c r="M704" s="54"/>
      <c r="N704" s="54"/>
      <c r="O704" s="54"/>
      <c r="P704" s="54">
        <f t="shared" si="280"/>
        <v>-1511.18</v>
      </c>
    </row>
    <row r="705" spans="1:16" ht="12" customHeight="1">
      <c r="A705" s="65" t="s">
        <v>148</v>
      </c>
      <c r="B705" s="31" t="s">
        <v>29</v>
      </c>
      <c r="C705" s="66" t="s">
        <v>149</v>
      </c>
      <c r="D705" s="54">
        <v>-19.309999999999999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>
        <f t="shared" si="280"/>
        <v>-19.309999999999999</v>
      </c>
    </row>
    <row r="706" spans="1:16" ht="12" customHeight="1">
      <c r="A706" s="97" t="s">
        <v>172</v>
      </c>
      <c r="B706" s="94" t="s">
        <v>173</v>
      </c>
      <c r="C706" s="98" t="s">
        <v>1520</v>
      </c>
      <c r="D706" s="58"/>
      <c r="E706" s="58"/>
      <c r="F706" s="58"/>
      <c r="G706" s="58"/>
      <c r="H706" s="58"/>
      <c r="I706" s="58">
        <v>-2556.8000000000002</v>
      </c>
      <c r="J706" s="58">
        <v>0</v>
      </c>
      <c r="K706" s="58"/>
      <c r="L706" s="58"/>
      <c r="M706" s="58"/>
      <c r="N706" s="58"/>
      <c r="O706" s="58"/>
      <c r="P706" s="58">
        <f t="shared" si="280"/>
        <v>-2556.8000000000002</v>
      </c>
    </row>
    <row r="707" spans="1:16" ht="12" customHeight="1">
      <c r="A707" s="65" t="s">
        <v>175</v>
      </c>
      <c r="B707" s="31" t="s">
        <v>173</v>
      </c>
      <c r="C707" s="66" t="s">
        <v>176</v>
      </c>
      <c r="D707" s="54">
        <v>-3277.76</v>
      </c>
      <c r="E707" s="54">
        <v>-1249.48</v>
      </c>
      <c r="F707" s="54">
        <v>-375.28</v>
      </c>
      <c r="G707" s="54">
        <v>-449.6</v>
      </c>
      <c r="H707" s="54">
        <v>-299.01</v>
      </c>
      <c r="I707" s="54">
        <v>-5084.21</v>
      </c>
      <c r="J707" s="54">
        <v>-10137.15</v>
      </c>
      <c r="K707" s="54">
        <v>-18238.560000000001</v>
      </c>
      <c r="L707" s="54"/>
      <c r="M707" s="54"/>
      <c r="N707" s="54"/>
      <c r="O707" s="54"/>
      <c r="P707" s="54">
        <f t="shared" si="280"/>
        <v>-39111.050000000003</v>
      </c>
    </row>
    <row r="708" spans="1:16" ht="12" customHeight="1">
      <c r="A708" s="65" t="s">
        <v>179</v>
      </c>
      <c r="B708" s="31" t="s">
        <v>173</v>
      </c>
      <c r="C708" s="66" t="s">
        <v>180</v>
      </c>
      <c r="D708" s="54">
        <v>-2248</v>
      </c>
      <c r="E708" s="54"/>
      <c r="F708" s="54"/>
      <c r="G708" s="54"/>
      <c r="H708" s="54">
        <v>-674.4</v>
      </c>
      <c r="I708" s="54">
        <v>0</v>
      </c>
      <c r="J708" s="54">
        <v>-224.8</v>
      </c>
      <c r="K708" s="54"/>
      <c r="L708" s="54"/>
      <c r="M708" s="54"/>
      <c r="N708" s="54"/>
      <c r="O708" s="54"/>
      <c r="P708" s="54">
        <f t="shared" si="280"/>
        <v>-3147.2000000000003</v>
      </c>
    </row>
    <row r="709" spans="1:16" ht="12" customHeight="1">
      <c r="A709" s="65" t="s">
        <v>183</v>
      </c>
      <c r="B709" s="31" t="s">
        <v>173</v>
      </c>
      <c r="C709" s="66" t="s">
        <v>184</v>
      </c>
      <c r="D709" s="54">
        <v>-307.10000000000002</v>
      </c>
      <c r="E709" s="54">
        <v>-981.5</v>
      </c>
      <c r="F709" s="54">
        <v>-674.4</v>
      </c>
      <c r="G709" s="54">
        <v>-1348.8</v>
      </c>
      <c r="H709" s="54">
        <v>-449.6</v>
      </c>
      <c r="I709" s="54">
        <v>-224.8</v>
      </c>
      <c r="J709" s="54">
        <v>-174.45</v>
      </c>
      <c r="K709" s="54">
        <v>-224.8</v>
      </c>
      <c r="L709" s="54"/>
      <c r="M709" s="54"/>
      <c r="N709" s="54"/>
      <c r="O709" s="54"/>
      <c r="P709" s="54">
        <f t="shared" si="280"/>
        <v>-4385.4500000000007</v>
      </c>
    </row>
    <row r="710" spans="1:16" ht="12" customHeight="1">
      <c r="A710" s="65" t="s">
        <v>187</v>
      </c>
      <c r="B710" s="31" t="s">
        <v>173</v>
      </c>
      <c r="C710" s="66" t="s">
        <v>188</v>
      </c>
      <c r="D710" s="54"/>
      <c r="E710" s="54">
        <v>-224.8</v>
      </c>
      <c r="F710" s="54">
        <v>-674.4</v>
      </c>
      <c r="G710" s="54">
        <v>-449.6</v>
      </c>
      <c r="H710" s="54"/>
      <c r="I710" s="54">
        <v>-826.65</v>
      </c>
      <c r="J710" s="54">
        <v>0</v>
      </c>
      <c r="K710" s="54"/>
      <c r="L710" s="54"/>
      <c r="M710" s="54"/>
      <c r="N710" s="54"/>
      <c r="O710" s="54"/>
      <c r="P710" s="54">
        <f t="shared" si="280"/>
        <v>-2175.4500000000003</v>
      </c>
    </row>
    <row r="711" spans="1:16" ht="12" customHeight="1">
      <c r="A711" s="65" t="s">
        <v>199</v>
      </c>
      <c r="B711" s="31" t="s">
        <v>173</v>
      </c>
      <c r="C711" s="66" t="s">
        <v>1521</v>
      </c>
      <c r="D711" s="54">
        <v>-1533.23</v>
      </c>
      <c r="E711" s="54">
        <v>-490.4</v>
      </c>
      <c r="F711" s="54">
        <v>-9828.1</v>
      </c>
      <c r="G711" s="54">
        <v>-1224.3399999999999</v>
      </c>
      <c r="H711" s="54"/>
      <c r="I711" s="54">
        <v>-26471.58</v>
      </c>
      <c r="J711" s="54">
        <v>-44782.53</v>
      </c>
      <c r="K711" s="54">
        <v>-57380.75</v>
      </c>
      <c r="L711" s="54"/>
      <c r="M711" s="54"/>
      <c r="N711" s="54"/>
      <c r="O711" s="54"/>
      <c r="P711" s="54">
        <f t="shared" si="280"/>
        <v>-141710.93</v>
      </c>
    </row>
    <row r="712" spans="1:16" ht="12" customHeight="1">
      <c r="A712" s="97" t="s">
        <v>201</v>
      </c>
      <c r="B712" s="94" t="s">
        <v>173</v>
      </c>
      <c r="C712" s="98" t="s">
        <v>1522</v>
      </c>
      <c r="D712" s="58"/>
      <c r="E712" s="58"/>
      <c r="F712" s="58"/>
      <c r="G712" s="58"/>
      <c r="H712" s="58"/>
      <c r="I712" s="58">
        <v>-269.45999999999998</v>
      </c>
      <c r="J712" s="58">
        <v>0</v>
      </c>
      <c r="K712" s="58"/>
      <c r="L712" s="58"/>
      <c r="M712" s="58"/>
      <c r="N712" s="58"/>
      <c r="O712" s="58"/>
      <c r="P712" s="58">
        <f t="shared" si="280"/>
        <v>-269.45999999999998</v>
      </c>
    </row>
    <row r="713" spans="1:16" ht="12" customHeight="1">
      <c r="A713" s="65" t="s">
        <v>303</v>
      </c>
      <c r="B713" s="31" t="s">
        <v>304</v>
      </c>
      <c r="C713" s="66" t="s">
        <v>305</v>
      </c>
      <c r="D713" s="54"/>
      <c r="E713" s="54"/>
      <c r="F713" s="54"/>
      <c r="G713" s="54"/>
      <c r="H713" s="54"/>
      <c r="I713" s="54"/>
      <c r="J713" s="54"/>
      <c r="K713" s="54">
        <v>-2092.9899999999998</v>
      </c>
      <c r="L713" s="54"/>
      <c r="M713" s="54"/>
      <c r="N713" s="54"/>
      <c r="O713" s="54"/>
      <c r="P713" s="54">
        <f t="shared" si="280"/>
        <v>-2092.9899999999998</v>
      </c>
    </row>
    <row r="714" spans="1:16" ht="12" customHeight="1">
      <c r="A714" s="65" t="s">
        <v>549</v>
      </c>
      <c r="B714" s="31" t="s">
        <v>550</v>
      </c>
      <c r="C714" s="66" t="s">
        <v>551</v>
      </c>
      <c r="D714" s="54"/>
      <c r="E714" s="54"/>
      <c r="F714" s="54"/>
      <c r="G714" s="54">
        <v>-501.11</v>
      </c>
      <c r="H714" s="54"/>
      <c r="I714" s="54"/>
      <c r="J714" s="54">
        <v>-1095.83</v>
      </c>
      <c r="K714" s="54"/>
      <c r="L714" s="54"/>
      <c r="M714" s="54"/>
      <c r="N714" s="54"/>
      <c r="O714" s="54"/>
      <c r="P714" s="54">
        <f t="shared" si="280"/>
        <v>-1596.94</v>
      </c>
    </row>
    <row r="715" spans="1:16" ht="12" customHeight="1">
      <c r="A715" s="65" t="s">
        <v>560</v>
      </c>
      <c r="B715" s="31" t="s">
        <v>561</v>
      </c>
      <c r="C715" s="66" t="s">
        <v>562</v>
      </c>
      <c r="D715" s="54"/>
      <c r="E715" s="54"/>
      <c r="F715" s="54"/>
      <c r="G715" s="54"/>
      <c r="H715" s="54"/>
      <c r="I715" s="54"/>
      <c r="J715" s="54"/>
      <c r="K715" s="54">
        <v>-9231.74</v>
      </c>
      <c r="L715" s="54"/>
      <c r="M715" s="54"/>
      <c r="N715" s="54"/>
      <c r="O715" s="54"/>
      <c r="P715" s="54">
        <f t="shared" si="280"/>
        <v>-9231.74</v>
      </c>
    </row>
    <row r="716" spans="1:16" ht="12" customHeight="1">
      <c r="A716" s="65" t="s">
        <v>583</v>
      </c>
      <c r="B716" s="31" t="s">
        <v>584</v>
      </c>
      <c r="C716" s="66" t="s">
        <v>585</v>
      </c>
      <c r="D716" s="54"/>
      <c r="E716" s="54"/>
      <c r="F716" s="54"/>
      <c r="G716" s="54"/>
      <c r="H716" s="54"/>
      <c r="I716" s="54"/>
      <c r="J716" s="54">
        <v>-5116.62</v>
      </c>
      <c r="K716" s="54"/>
      <c r="L716" s="54"/>
      <c r="M716" s="54"/>
      <c r="N716" s="54"/>
      <c r="O716" s="54"/>
      <c r="P716" s="54">
        <f t="shared" si="280"/>
        <v>-5116.62</v>
      </c>
    </row>
    <row r="717" spans="1:16" ht="12" customHeight="1">
      <c r="A717" s="65" t="s">
        <v>586</v>
      </c>
      <c r="B717" s="31" t="s">
        <v>587</v>
      </c>
      <c r="C717" s="66" t="s">
        <v>588</v>
      </c>
      <c r="D717" s="54"/>
      <c r="E717" s="54"/>
      <c r="F717" s="54"/>
      <c r="G717" s="54">
        <v>-3411.44</v>
      </c>
      <c r="H717" s="54"/>
      <c r="I717" s="54"/>
      <c r="J717" s="54"/>
      <c r="K717" s="54"/>
      <c r="L717" s="54"/>
      <c r="M717" s="54"/>
      <c r="N717" s="54"/>
      <c r="O717" s="54"/>
      <c r="P717" s="54">
        <f t="shared" si="280"/>
        <v>-3411.44</v>
      </c>
    </row>
    <row r="718" spans="1:16" ht="12" customHeight="1">
      <c r="A718" s="65" t="s">
        <v>592</v>
      </c>
      <c r="B718" s="31" t="s">
        <v>593</v>
      </c>
      <c r="C718" s="66" t="s">
        <v>594</v>
      </c>
      <c r="D718" s="54"/>
      <c r="E718" s="54"/>
      <c r="F718" s="54"/>
      <c r="G718" s="54"/>
      <c r="H718" s="54"/>
      <c r="I718" s="54"/>
      <c r="J718" s="54">
        <v>-1994.7</v>
      </c>
      <c r="K718" s="54"/>
      <c r="L718" s="54"/>
      <c r="M718" s="54"/>
      <c r="N718" s="54"/>
      <c r="O718" s="54"/>
      <c r="P718" s="54">
        <f t="shared" si="280"/>
        <v>-1994.7</v>
      </c>
    </row>
    <row r="719" spans="1:16" ht="12" customHeight="1">
      <c r="A719" s="65" t="s">
        <v>620</v>
      </c>
      <c r="B719" s="31" t="s">
        <v>621</v>
      </c>
      <c r="C719" s="66" t="s">
        <v>622</v>
      </c>
      <c r="D719" s="54"/>
      <c r="E719" s="54">
        <v>-1648.07</v>
      </c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>
        <f t="shared" si="280"/>
        <v>-1648.07</v>
      </c>
    </row>
    <row r="720" spans="1:16" ht="12" customHeight="1">
      <c r="A720" s="65" t="s">
        <v>635</v>
      </c>
      <c r="B720" s="31" t="s">
        <v>636</v>
      </c>
      <c r="C720" s="66" t="s">
        <v>637</v>
      </c>
      <c r="D720" s="54"/>
      <c r="E720" s="54"/>
      <c r="F720" s="54"/>
      <c r="G720" s="54"/>
      <c r="H720" s="54"/>
      <c r="I720" s="54"/>
      <c r="J720" s="54">
        <v>-3113.4</v>
      </c>
      <c r="K720" s="54"/>
      <c r="L720" s="54"/>
      <c r="M720" s="54"/>
      <c r="N720" s="54"/>
      <c r="O720" s="54"/>
      <c r="P720" s="54">
        <f t="shared" si="280"/>
        <v>-3113.4</v>
      </c>
    </row>
    <row r="721" spans="1:16" ht="12" customHeight="1">
      <c r="A721" s="65" t="s">
        <v>644</v>
      </c>
      <c r="B721" s="31" t="s">
        <v>645</v>
      </c>
      <c r="C721" s="66" t="s">
        <v>646</v>
      </c>
      <c r="D721" s="54"/>
      <c r="E721" s="54"/>
      <c r="F721" s="54"/>
      <c r="G721" s="54"/>
      <c r="H721" s="54"/>
      <c r="I721" s="54"/>
      <c r="J721" s="54">
        <v>-7737.63</v>
      </c>
      <c r="K721" s="54"/>
      <c r="L721" s="54"/>
      <c r="M721" s="54"/>
      <c r="N721" s="54"/>
      <c r="O721" s="54"/>
      <c r="P721" s="54">
        <f t="shared" si="280"/>
        <v>-7737.63</v>
      </c>
    </row>
    <row r="722" spans="1:16" ht="12" customHeight="1">
      <c r="A722" s="65" t="s">
        <v>668</v>
      </c>
      <c r="B722" s="31" t="s">
        <v>669</v>
      </c>
      <c r="C722" s="66" t="s">
        <v>670</v>
      </c>
      <c r="D722" s="54"/>
      <c r="E722" s="54"/>
      <c r="F722" s="54"/>
      <c r="G722" s="54">
        <v>-2321.58</v>
      </c>
      <c r="H722" s="54"/>
      <c r="I722" s="54"/>
      <c r="J722" s="54"/>
      <c r="K722" s="54"/>
      <c r="L722" s="54"/>
      <c r="M722" s="54"/>
      <c r="N722" s="54"/>
      <c r="O722" s="54"/>
      <c r="P722" s="54">
        <f t="shared" si="280"/>
        <v>-2321.58</v>
      </c>
    </row>
    <row r="723" spans="1:16" ht="12" customHeight="1">
      <c r="A723" s="65" t="s">
        <v>673</v>
      </c>
      <c r="B723" s="31" t="s">
        <v>674</v>
      </c>
      <c r="C723" s="66" t="s">
        <v>675</v>
      </c>
      <c r="D723" s="54"/>
      <c r="E723" s="54"/>
      <c r="F723" s="54"/>
      <c r="G723" s="54">
        <v>-1619.58</v>
      </c>
      <c r="H723" s="54"/>
      <c r="I723" s="54"/>
      <c r="J723" s="54"/>
      <c r="K723" s="54"/>
      <c r="L723" s="54"/>
      <c r="M723" s="54"/>
      <c r="N723" s="54"/>
      <c r="O723" s="54"/>
      <c r="P723" s="54">
        <f t="shared" si="280"/>
        <v>-1619.58</v>
      </c>
    </row>
    <row r="724" spans="1:16" ht="12" customHeight="1">
      <c r="A724" s="97" t="s">
        <v>1335</v>
      </c>
      <c r="B724" s="94" t="s">
        <v>173</v>
      </c>
      <c r="C724" s="98" t="s">
        <v>1523</v>
      </c>
      <c r="D724" s="58"/>
      <c r="E724" s="58"/>
      <c r="F724" s="58"/>
      <c r="G724" s="58"/>
      <c r="H724" s="58"/>
      <c r="I724" s="58">
        <v>-0.3</v>
      </c>
      <c r="J724" s="58"/>
      <c r="K724" s="58"/>
      <c r="L724" s="58"/>
      <c r="M724" s="58"/>
      <c r="N724" s="58"/>
      <c r="O724" s="58"/>
      <c r="P724" s="58">
        <f t="shared" si="280"/>
        <v>-0.3</v>
      </c>
    </row>
    <row r="725" spans="1:16">
      <c r="A725" s="65" t="s">
        <v>1337</v>
      </c>
      <c r="B725" s="31" t="s">
        <v>29</v>
      </c>
      <c r="C725" s="65" t="s">
        <v>1338</v>
      </c>
      <c r="D725" s="54"/>
      <c r="E725" s="54">
        <v>-228</v>
      </c>
      <c r="F725" s="54">
        <v>-648.44000000000005</v>
      </c>
      <c r="G725" s="54"/>
      <c r="H725" s="54"/>
      <c r="I725" s="54"/>
      <c r="J725" s="54"/>
      <c r="K725" s="54"/>
      <c r="L725" s="54"/>
      <c r="M725" s="54"/>
      <c r="N725" s="54"/>
      <c r="O725" s="54"/>
      <c r="P725" s="54">
        <f t="shared" si="280"/>
        <v>-876.44</v>
      </c>
    </row>
    <row r="726" spans="1:16">
      <c r="A726" s="65" t="s">
        <v>1411</v>
      </c>
      <c r="B726" s="31" t="s">
        <v>593</v>
      </c>
      <c r="C726" s="65" t="s">
        <v>1412</v>
      </c>
      <c r="D726" s="54"/>
      <c r="E726" s="54"/>
      <c r="F726" s="54"/>
      <c r="G726" s="54"/>
      <c r="H726" s="54"/>
      <c r="I726" s="54"/>
      <c r="J726" s="54">
        <v>-750</v>
      </c>
      <c r="K726" s="54"/>
      <c r="L726" s="54"/>
      <c r="M726" s="54"/>
      <c r="N726" s="54"/>
      <c r="O726" s="54"/>
      <c r="P726" s="54">
        <f t="shared" si="280"/>
        <v>-750</v>
      </c>
    </row>
    <row r="727" spans="1:16">
      <c r="A727" s="65" t="s">
        <v>1524</v>
      </c>
      <c r="B727" s="31" t="s">
        <v>173</v>
      </c>
      <c r="C727" s="65" t="s">
        <v>1525</v>
      </c>
      <c r="D727" s="54"/>
      <c r="E727" s="54">
        <v>-802.48</v>
      </c>
      <c r="F727" s="54">
        <v>-173.89</v>
      </c>
      <c r="G727" s="54"/>
      <c r="H727" s="54"/>
      <c r="I727" s="54"/>
      <c r="J727" s="54"/>
      <c r="K727" s="54"/>
      <c r="L727" s="54"/>
      <c r="M727" s="54"/>
      <c r="N727" s="54"/>
      <c r="O727" s="54"/>
      <c r="P727" s="54">
        <f t="shared" si="280"/>
        <v>-976.37</v>
      </c>
    </row>
    <row r="728" spans="1:16">
      <c r="A728" s="65"/>
      <c r="B728" s="31"/>
      <c r="C728" s="64" t="s">
        <v>1526</v>
      </c>
      <c r="D728" s="40">
        <f t="shared" ref="D728:P728" si="287">SUM(D729:D766)</f>
        <v>-1567012.4399999997</v>
      </c>
      <c r="E728" s="40">
        <f t="shared" si="287"/>
        <v>-138048.11000000002</v>
      </c>
      <c r="F728" s="40">
        <f t="shared" si="287"/>
        <v>-322730.44000000012</v>
      </c>
      <c r="G728" s="40">
        <f t="shared" si="287"/>
        <v>-91255.3</v>
      </c>
      <c r="H728" s="40">
        <f t="shared" si="287"/>
        <v>-102532.58999999998</v>
      </c>
      <c r="I728" s="40">
        <f t="shared" si="287"/>
        <v>-43211.56</v>
      </c>
      <c r="J728" s="40">
        <f t="shared" si="287"/>
        <v>-165290.77000000002</v>
      </c>
      <c r="K728" s="40">
        <f t="shared" si="287"/>
        <v>-63015.519999999997</v>
      </c>
      <c r="L728" s="40">
        <f t="shared" si="287"/>
        <v>0</v>
      </c>
      <c r="M728" s="40">
        <f t="shared" si="287"/>
        <v>0</v>
      </c>
      <c r="N728" s="40">
        <f t="shared" si="287"/>
        <v>0</v>
      </c>
      <c r="O728" s="40">
        <f t="shared" si="287"/>
        <v>0</v>
      </c>
      <c r="P728" s="40">
        <f t="shared" si="287"/>
        <v>-2493096.7299999995</v>
      </c>
    </row>
    <row r="729" spans="1:16">
      <c r="A729" s="65" t="s">
        <v>28</v>
      </c>
      <c r="B729" s="31" t="s">
        <v>29</v>
      </c>
      <c r="C729" s="65" t="s">
        <v>30</v>
      </c>
      <c r="D729" s="54">
        <v>-723596.71</v>
      </c>
      <c r="E729" s="54">
        <v>-19748.259999999998</v>
      </c>
      <c r="F729" s="54">
        <v>-124737.46</v>
      </c>
      <c r="G729" s="54">
        <v>-141.66</v>
      </c>
      <c r="H729" s="54">
        <v>-4.12</v>
      </c>
      <c r="I729" s="54">
        <v>0</v>
      </c>
      <c r="J729" s="54"/>
      <c r="K729" s="54">
        <v>13.48</v>
      </c>
      <c r="L729" s="54"/>
      <c r="M729" s="54"/>
      <c r="N729" s="54"/>
      <c r="O729" s="54"/>
      <c r="P729" s="54">
        <f t="shared" si="280"/>
        <v>-868214.73</v>
      </c>
    </row>
    <row r="730" spans="1:16">
      <c r="A730" s="65" t="s">
        <v>31</v>
      </c>
      <c r="B730" s="31" t="s">
        <v>32</v>
      </c>
      <c r="C730" s="65" t="s">
        <v>33</v>
      </c>
      <c r="D730" s="54">
        <v>-301580.59999999998</v>
      </c>
      <c r="E730" s="54">
        <v>-8234.24</v>
      </c>
      <c r="F730" s="54">
        <v>-51999.11</v>
      </c>
      <c r="G730" s="54">
        <v>-59.07</v>
      </c>
      <c r="H730" s="54">
        <v>-1.72</v>
      </c>
      <c r="I730" s="54">
        <v>0.76</v>
      </c>
      <c r="J730" s="54"/>
      <c r="K730" s="54">
        <v>5.62</v>
      </c>
      <c r="L730" s="54"/>
      <c r="M730" s="54"/>
      <c r="N730" s="54"/>
      <c r="O730" s="54"/>
      <c r="P730" s="54">
        <f t="shared" si="280"/>
        <v>-361868.35999999993</v>
      </c>
    </row>
    <row r="731" spans="1:16">
      <c r="A731" s="65" t="s">
        <v>34</v>
      </c>
      <c r="B731" s="31" t="s">
        <v>35</v>
      </c>
      <c r="C731" s="65" t="s">
        <v>36</v>
      </c>
      <c r="D731" s="54">
        <v>-180926.51</v>
      </c>
      <c r="E731" s="54">
        <v>-4939.0200000000004</v>
      </c>
      <c r="F731" s="54">
        <v>-31192.89</v>
      </c>
      <c r="G731" s="54">
        <v>-35.42</v>
      </c>
      <c r="H731" s="54">
        <v>-1.03</v>
      </c>
      <c r="I731" s="54">
        <v>0.46</v>
      </c>
      <c r="J731" s="54"/>
      <c r="K731" s="54">
        <v>3.37</v>
      </c>
      <c r="L731" s="54"/>
      <c r="M731" s="54"/>
      <c r="N731" s="54"/>
      <c r="O731" s="54"/>
      <c r="P731" s="54">
        <f t="shared" si="280"/>
        <v>-217091.04</v>
      </c>
    </row>
    <row r="732" spans="1:16">
      <c r="A732" s="65" t="s">
        <v>112</v>
      </c>
      <c r="B732" s="31" t="s">
        <v>29</v>
      </c>
      <c r="C732" s="65" t="s">
        <v>113</v>
      </c>
      <c r="D732" s="54"/>
      <c r="E732" s="54">
        <v>-38.369999999999997</v>
      </c>
      <c r="F732" s="54"/>
      <c r="G732" s="54">
        <v>-67.56</v>
      </c>
      <c r="H732" s="54"/>
      <c r="I732" s="54">
        <v>0</v>
      </c>
      <c r="J732" s="54"/>
      <c r="K732" s="54"/>
      <c r="L732" s="54"/>
      <c r="M732" s="54"/>
      <c r="N732" s="54"/>
      <c r="O732" s="54"/>
      <c r="P732" s="54">
        <f t="shared" si="280"/>
        <v>-105.93</v>
      </c>
    </row>
    <row r="733" spans="1:16">
      <c r="A733" s="65" t="s">
        <v>114</v>
      </c>
      <c r="B733" s="31" t="s">
        <v>32</v>
      </c>
      <c r="C733" s="65" t="s">
        <v>115</v>
      </c>
      <c r="D733" s="54"/>
      <c r="E733" s="54">
        <v>-16</v>
      </c>
      <c r="F733" s="54"/>
      <c r="G733" s="54">
        <v>-28.14</v>
      </c>
      <c r="H733" s="54"/>
      <c r="I733" s="54">
        <v>0</v>
      </c>
      <c r="J733" s="54"/>
      <c r="K733" s="54"/>
      <c r="L733" s="54"/>
      <c r="M733" s="54"/>
      <c r="N733" s="54"/>
      <c r="O733" s="54"/>
      <c r="P733" s="54">
        <f t="shared" si="280"/>
        <v>-44.14</v>
      </c>
    </row>
    <row r="734" spans="1:16">
      <c r="A734" s="65" t="s">
        <v>116</v>
      </c>
      <c r="B734" s="31" t="s">
        <v>35</v>
      </c>
      <c r="C734" s="65" t="s">
        <v>117</v>
      </c>
      <c r="D734" s="54"/>
      <c r="E734" s="54">
        <v>-9.61</v>
      </c>
      <c r="F734" s="54"/>
      <c r="G734" s="54">
        <v>-16.88</v>
      </c>
      <c r="H734" s="54"/>
      <c r="I734" s="54">
        <v>0</v>
      </c>
      <c r="J734" s="54"/>
      <c r="K734" s="54"/>
      <c r="L734" s="54"/>
      <c r="M734" s="54"/>
      <c r="N734" s="54"/>
      <c r="O734" s="54"/>
      <c r="P734" s="54">
        <f t="shared" si="280"/>
        <v>-26.49</v>
      </c>
    </row>
    <row r="735" spans="1:16" ht="22.5">
      <c r="A735" s="66" t="s">
        <v>128</v>
      </c>
      <c r="B735" s="86" t="s">
        <v>29</v>
      </c>
      <c r="C735" s="66" t="s">
        <v>129</v>
      </c>
      <c r="D735" s="54"/>
      <c r="E735" s="54"/>
      <c r="F735" s="54"/>
      <c r="G735" s="54">
        <v>-65.900000000000006</v>
      </c>
      <c r="H735" s="54">
        <v>-7.96</v>
      </c>
      <c r="I735" s="54"/>
      <c r="J735" s="54"/>
      <c r="K735" s="54"/>
      <c r="L735" s="54"/>
      <c r="M735" s="54"/>
      <c r="N735" s="54"/>
      <c r="O735" s="54"/>
      <c r="P735" s="54">
        <f t="shared" si="280"/>
        <v>-73.86</v>
      </c>
    </row>
    <row r="736" spans="1:16">
      <c r="A736" s="65" t="s">
        <v>152</v>
      </c>
      <c r="B736" s="31" t="s">
        <v>29</v>
      </c>
      <c r="C736" s="65" t="s">
        <v>153</v>
      </c>
      <c r="D736" s="54"/>
      <c r="E736" s="54">
        <v>-3.43</v>
      </c>
      <c r="F736" s="54"/>
      <c r="G736" s="54">
        <v>-9.9600000000000009</v>
      </c>
      <c r="H736" s="54">
        <v>-1.4</v>
      </c>
      <c r="I736" s="54"/>
      <c r="J736" s="54"/>
      <c r="K736" s="54"/>
      <c r="L736" s="54"/>
      <c r="M736" s="54"/>
      <c r="N736" s="54"/>
      <c r="O736" s="54"/>
      <c r="P736" s="54">
        <f t="shared" si="280"/>
        <v>-14.790000000000001</v>
      </c>
    </row>
    <row r="737" spans="1:16">
      <c r="A737" s="65" t="s">
        <v>223</v>
      </c>
      <c r="B737" s="31" t="s">
        <v>224</v>
      </c>
      <c r="C737" s="65" t="s">
        <v>225</v>
      </c>
      <c r="D737" s="54">
        <v>-12.24</v>
      </c>
      <c r="E737" s="54">
        <v>0</v>
      </c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>
        <f t="shared" si="280"/>
        <v>-12.24</v>
      </c>
    </row>
    <row r="738" spans="1:16">
      <c r="A738" s="65" t="s">
        <v>1093</v>
      </c>
      <c r="B738" s="31" t="s">
        <v>29</v>
      </c>
      <c r="C738" s="65" t="s">
        <v>1094</v>
      </c>
      <c r="D738" s="54">
        <v>-483.66</v>
      </c>
      <c r="E738" s="54">
        <v>-262.58999999999997</v>
      </c>
      <c r="F738" s="54">
        <v>-388.95</v>
      </c>
      <c r="G738" s="54">
        <v>-238.12</v>
      </c>
      <c r="H738" s="54">
        <v>-676.46</v>
      </c>
      <c r="I738" s="54">
        <v>-1006.46</v>
      </c>
      <c r="J738" s="54">
        <v>-935.89</v>
      </c>
      <c r="K738" s="54">
        <v>-1058.0999999999999</v>
      </c>
      <c r="L738" s="54"/>
      <c r="M738" s="54"/>
      <c r="N738" s="54"/>
      <c r="O738" s="54"/>
      <c r="P738" s="54">
        <f t="shared" si="280"/>
        <v>-5050.2299999999996</v>
      </c>
    </row>
    <row r="739" spans="1:16">
      <c r="A739" s="65" t="s">
        <v>1095</v>
      </c>
      <c r="B739" s="31" t="s">
        <v>32</v>
      </c>
      <c r="C739" s="65" t="s">
        <v>1096</v>
      </c>
      <c r="D739" s="54">
        <v>-202.12</v>
      </c>
      <c r="E739" s="54">
        <v>-109.8</v>
      </c>
      <c r="F739" s="54">
        <v>-162.75</v>
      </c>
      <c r="G739" s="54">
        <v>-99.58</v>
      </c>
      <c r="H739" s="54">
        <v>-282.48</v>
      </c>
      <c r="I739" s="54">
        <v>-338.68</v>
      </c>
      <c r="J739" s="54">
        <v>-390.94</v>
      </c>
      <c r="K739" s="54">
        <v>-440.26</v>
      </c>
      <c r="L739" s="54"/>
      <c r="M739" s="54"/>
      <c r="N739" s="54"/>
      <c r="O739" s="54"/>
      <c r="P739" s="54">
        <f t="shared" si="280"/>
        <v>-2026.6100000000001</v>
      </c>
    </row>
    <row r="740" spans="1:16">
      <c r="A740" s="65" t="s">
        <v>1097</v>
      </c>
      <c r="B740" s="31" t="s">
        <v>35</v>
      </c>
      <c r="C740" s="65" t="s">
        <v>1098</v>
      </c>
      <c r="D740" s="54">
        <v>-121.16</v>
      </c>
      <c r="E740" s="54">
        <v>-65.760000000000005</v>
      </c>
      <c r="F740" s="54">
        <v>-97.47</v>
      </c>
      <c r="G740" s="54">
        <v>-59.66</v>
      </c>
      <c r="H740" s="54">
        <v>-169.33</v>
      </c>
      <c r="I740" s="54">
        <v>-202.97</v>
      </c>
      <c r="J740" s="54">
        <v>-234.22</v>
      </c>
      <c r="K740" s="54">
        <v>-264.06</v>
      </c>
      <c r="L740" s="54"/>
      <c r="M740" s="54"/>
      <c r="N740" s="54"/>
      <c r="O740" s="54"/>
      <c r="P740" s="54">
        <f t="shared" si="280"/>
        <v>-1214.6300000000001</v>
      </c>
    </row>
    <row r="741" spans="1:16">
      <c r="A741" s="65" t="s">
        <v>1101</v>
      </c>
      <c r="B741" s="31" t="s">
        <v>29</v>
      </c>
      <c r="C741" s="65" t="s">
        <v>1102</v>
      </c>
      <c r="D741" s="54">
        <v>-4.72</v>
      </c>
      <c r="E741" s="54">
        <v>-11.44</v>
      </c>
      <c r="F741" s="54">
        <v>-18.809999999999999</v>
      </c>
      <c r="G741" s="54">
        <v>-114.7</v>
      </c>
      <c r="H741" s="54">
        <v>-11.4</v>
      </c>
      <c r="I741" s="54">
        <v>-5.67</v>
      </c>
      <c r="J741" s="54">
        <v>-17.03</v>
      </c>
      <c r="K741" s="54">
        <v>-6.69</v>
      </c>
      <c r="L741" s="54"/>
      <c r="M741" s="54"/>
      <c r="N741" s="54"/>
      <c r="O741" s="54"/>
      <c r="P741" s="54">
        <f t="shared" si="280"/>
        <v>-190.46</v>
      </c>
    </row>
    <row r="742" spans="1:16">
      <c r="A742" s="65" t="s">
        <v>1103</v>
      </c>
      <c r="B742" s="31" t="s">
        <v>32</v>
      </c>
      <c r="C742" s="65" t="s">
        <v>1104</v>
      </c>
      <c r="D742" s="54">
        <v>-1.99</v>
      </c>
      <c r="E742" s="54">
        <v>-4.84</v>
      </c>
      <c r="F742" s="54">
        <v>-7.94</v>
      </c>
      <c r="G742" s="54">
        <v>-47.93</v>
      </c>
      <c r="H742" s="54">
        <v>-4.87</v>
      </c>
      <c r="I742" s="54">
        <v>-2.39</v>
      </c>
      <c r="J742" s="54">
        <v>-7.11</v>
      </c>
      <c r="K742" s="54">
        <v>-2.83</v>
      </c>
      <c r="L742" s="54"/>
      <c r="M742" s="54"/>
      <c r="N742" s="54"/>
      <c r="O742" s="54"/>
      <c r="P742" s="54">
        <f t="shared" si="280"/>
        <v>-79.900000000000006</v>
      </c>
    </row>
    <row r="743" spans="1:16">
      <c r="A743" s="65" t="s">
        <v>1105</v>
      </c>
      <c r="B743" s="31" t="s">
        <v>35</v>
      </c>
      <c r="C743" s="65" t="s">
        <v>1106</v>
      </c>
      <c r="D743" s="54">
        <v>-1.1599999999999999</v>
      </c>
      <c r="E743" s="54">
        <v>-2.87</v>
      </c>
      <c r="F743" s="54">
        <v>-4.7699999999999996</v>
      </c>
      <c r="G743" s="54">
        <v>-28.68</v>
      </c>
      <c r="H743" s="54">
        <v>-2.92</v>
      </c>
      <c r="I743" s="54">
        <v>-1.43</v>
      </c>
      <c r="J743" s="54">
        <v>-4.2699999999999996</v>
      </c>
      <c r="K743" s="54">
        <v>-1.67</v>
      </c>
      <c r="L743" s="54"/>
      <c r="M743" s="54"/>
      <c r="N743" s="54"/>
      <c r="O743" s="54"/>
      <c r="P743" s="54">
        <f t="shared" si="280"/>
        <v>-47.77000000000001</v>
      </c>
    </row>
    <row r="744" spans="1:16">
      <c r="A744" s="65" t="s">
        <v>1110</v>
      </c>
      <c r="B744" s="31" t="s">
        <v>29</v>
      </c>
      <c r="C744" s="65" t="s">
        <v>1111</v>
      </c>
      <c r="D744" s="54">
        <v>-24.29</v>
      </c>
      <c r="E744" s="54">
        <v>-30.17</v>
      </c>
      <c r="F744" s="54">
        <v>-40.68</v>
      </c>
      <c r="G744" s="54">
        <v>-57.8</v>
      </c>
      <c r="H744" s="54">
        <v>-84.29</v>
      </c>
      <c r="I744" s="54">
        <v>-44.49</v>
      </c>
      <c r="J744" s="54">
        <v>-88.96</v>
      </c>
      <c r="K744" s="54">
        <v>-70.27</v>
      </c>
      <c r="L744" s="54"/>
      <c r="M744" s="54"/>
      <c r="N744" s="54"/>
      <c r="O744" s="54"/>
      <c r="P744" s="54">
        <f t="shared" si="280"/>
        <v>-440.95</v>
      </c>
    </row>
    <row r="745" spans="1:16">
      <c r="A745" s="65" t="s">
        <v>1122</v>
      </c>
      <c r="B745" s="31" t="s">
        <v>126</v>
      </c>
      <c r="C745" s="65" t="s">
        <v>1123</v>
      </c>
      <c r="D745" s="54"/>
      <c r="E745" s="54">
        <v>-14.22</v>
      </c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>
        <f t="shared" si="280"/>
        <v>-14.22</v>
      </c>
    </row>
    <row r="746" spans="1:16">
      <c r="A746" s="65" t="s">
        <v>1136</v>
      </c>
      <c r="B746" s="31" t="s">
        <v>224</v>
      </c>
      <c r="C746" s="65" t="s">
        <v>1137</v>
      </c>
      <c r="D746" s="54">
        <v>-0.28000000000000003</v>
      </c>
      <c r="E746" s="54"/>
      <c r="F746" s="54">
        <v>-2.33</v>
      </c>
      <c r="G746" s="54">
        <v>-0.62</v>
      </c>
      <c r="H746" s="54"/>
      <c r="I746" s="54"/>
      <c r="J746" s="54"/>
      <c r="K746" s="54">
        <v>-3.52</v>
      </c>
      <c r="L746" s="54"/>
      <c r="M746" s="54"/>
      <c r="N746" s="54"/>
      <c r="O746" s="54"/>
      <c r="P746" s="54">
        <f t="shared" si="280"/>
        <v>-6.75</v>
      </c>
    </row>
    <row r="747" spans="1:16">
      <c r="A747" s="65" t="s">
        <v>1142</v>
      </c>
      <c r="B747" s="31" t="s">
        <v>29</v>
      </c>
      <c r="C747" s="65" t="s">
        <v>1143</v>
      </c>
      <c r="D747" s="54">
        <v>-140775.87</v>
      </c>
      <c r="E747" s="54">
        <v>-53695.41</v>
      </c>
      <c r="F747" s="54">
        <v>-55117.41</v>
      </c>
      <c r="G747" s="54">
        <v>-43910.5</v>
      </c>
      <c r="H747" s="54">
        <v>-40076.14</v>
      </c>
      <c r="I747" s="54">
        <v>-16038.41</v>
      </c>
      <c r="J747" s="54">
        <v>-24102.95</v>
      </c>
      <c r="K747" s="54">
        <v>-25278.35</v>
      </c>
      <c r="L747" s="54"/>
      <c r="M747" s="54"/>
      <c r="N747" s="54"/>
      <c r="O747" s="54"/>
      <c r="P747" s="54">
        <f t="shared" si="280"/>
        <v>-398995.04</v>
      </c>
    </row>
    <row r="748" spans="1:16">
      <c r="A748" s="65" t="s">
        <v>1144</v>
      </c>
      <c r="B748" s="31" t="s">
        <v>32</v>
      </c>
      <c r="C748" s="65" t="s">
        <v>1145</v>
      </c>
      <c r="D748" s="54">
        <v>-58694.95</v>
      </c>
      <c r="E748" s="54">
        <v>-22398.52</v>
      </c>
      <c r="F748" s="54">
        <v>-22988.49</v>
      </c>
      <c r="G748" s="54">
        <v>-18318.490000000002</v>
      </c>
      <c r="H748" s="54">
        <v>-16724.439999999999</v>
      </c>
      <c r="I748" s="54">
        <v>-6783.98</v>
      </c>
      <c r="J748" s="54">
        <v>-10067.17</v>
      </c>
      <c r="K748" s="54">
        <v>-10551.51</v>
      </c>
      <c r="L748" s="54"/>
      <c r="M748" s="54"/>
      <c r="N748" s="54"/>
      <c r="O748" s="54"/>
      <c r="P748" s="54">
        <f t="shared" si="280"/>
        <v>-166527.55000000005</v>
      </c>
    </row>
    <row r="749" spans="1:16">
      <c r="A749" s="65" t="s">
        <v>1146</v>
      </c>
      <c r="B749" s="31" t="s">
        <v>35</v>
      </c>
      <c r="C749" s="65" t="s">
        <v>1147</v>
      </c>
      <c r="D749" s="54">
        <v>-35205.08</v>
      </c>
      <c r="E749" s="54">
        <v>-13432.17</v>
      </c>
      <c r="F749" s="54">
        <v>-13784.71</v>
      </c>
      <c r="G749" s="54">
        <v>-10985.16</v>
      </c>
      <c r="H749" s="54">
        <v>-10029.219999999999</v>
      </c>
      <c r="I749" s="54">
        <v>-4062.59</v>
      </c>
      <c r="J749" s="54">
        <v>-6035.55</v>
      </c>
      <c r="K749" s="54">
        <v>-6326.64</v>
      </c>
      <c r="L749" s="54"/>
      <c r="M749" s="54"/>
      <c r="N749" s="54"/>
      <c r="O749" s="54"/>
      <c r="P749" s="54">
        <f t="shared" si="280"/>
        <v>-99861.119999999995</v>
      </c>
    </row>
    <row r="750" spans="1:16">
      <c r="A750" s="65" t="s">
        <v>1150</v>
      </c>
      <c r="B750" s="31" t="s">
        <v>29</v>
      </c>
      <c r="C750" s="65" t="s">
        <v>1151</v>
      </c>
      <c r="D750" s="54">
        <v>-55298.47</v>
      </c>
      <c r="E750" s="54">
        <v>-1813.76</v>
      </c>
      <c r="F750" s="54">
        <v>-1743.06</v>
      </c>
      <c r="G750" s="54">
        <v>-1527.77</v>
      </c>
      <c r="H750" s="54">
        <v>-2604.96</v>
      </c>
      <c r="I750" s="54">
        <v>-978.99</v>
      </c>
      <c r="J750" s="54">
        <v>-51825.32</v>
      </c>
      <c r="K750" s="54">
        <v>-539.38</v>
      </c>
      <c r="L750" s="54"/>
      <c r="M750" s="54"/>
      <c r="N750" s="54"/>
      <c r="O750" s="54"/>
      <c r="P750" s="54">
        <f t="shared" si="280"/>
        <v>-116331.70999999999</v>
      </c>
    </row>
    <row r="751" spans="1:16">
      <c r="A751" s="65" t="s">
        <v>1152</v>
      </c>
      <c r="B751" s="31" t="s">
        <v>32</v>
      </c>
      <c r="C751" s="65" t="s">
        <v>1153</v>
      </c>
      <c r="D751" s="54">
        <v>-23041.8</v>
      </c>
      <c r="E751" s="54">
        <v>-756.54</v>
      </c>
      <c r="F751" s="54">
        <v>-727.11</v>
      </c>
      <c r="G751" s="54">
        <v>-637.85</v>
      </c>
      <c r="H751" s="54">
        <v>-1085.8699999999999</v>
      </c>
      <c r="I751" s="54">
        <v>-408.43</v>
      </c>
      <c r="J751" s="54">
        <v>-21594.48</v>
      </c>
      <c r="K751" s="54">
        <v>-224.99</v>
      </c>
      <c r="L751" s="54"/>
      <c r="M751" s="54"/>
      <c r="N751" s="54"/>
      <c r="O751" s="54"/>
      <c r="P751" s="54">
        <f t="shared" si="280"/>
        <v>-48477.07</v>
      </c>
    </row>
    <row r="752" spans="1:16">
      <c r="A752" s="65" t="s">
        <v>1154</v>
      </c>
      <c r="B752" s="31" t="s">
        <v>35</v>
      </c>
      <c r="C752" s="65" t="s">
        <v>1155</v>
      </c>
      <c r="D752" s="54">
        <v>-13824.83</v>
      </c>
      <c r="E752" s="54">
        <v>-453.62</v>
      </c>
      <c r="F752" s="54">
        <v>-436.05</v>
      </c>
      <c r="G752" s="54">
        <v>-382.3</v>
      </c>
      <c r="H752" s="54">
        <v>-651.23</v>
      </c>
      <c r="I752" s="54">
        <v>-244.9</v>
      </c>
      <c r="J752" s="54">
        <v>-12956.51</v>
      </c>
      <c r="K752" s="54">
        <v>-134.91</v>
      </c>
      <c r="L752" s="54"/>
      <c r="M752" s="54"/>
      <c r="N752" s="54"/>
      <c r="O752" s="54"/>
      <c r="P752" s="54">
        <f t="shared" si="280"/>
        <v>-29084.35</v>
      </c>
    </row>
    <row r="753" spans="1:16">
      <c r="A753" s="65" t="s">
        <v>1158</v>
      </c>
      <c r="B753" s="31" t="s">
        <v>29</v>
      </c>
      <c r="C753" s="65" t="s">
        <v>1159</v>
      </c>
      <c r="D753" s="54">
        <v>-18278.990000000002</v>
      </c>
      <c r="E753" s="54">
        <v>-8756.59</v>
      </c>
      <c r="F753" s="54">
        <v>-9691.59</v>
      </c>
      <c r="G753" s="54">
        <v>-11996.1</v>
      </c>
      <c r="H753" s="54">
        <v>-13223.98</v>
      </c>
      <c r="I753" s="54">
        <v>-8870.5300000000007</v>
      </c>
      <c r="J753" s="54">
        <v>-11897.61</v>
      </c>
      <c r="K753" s="54">
        <v>-10301.030000000001</v>
      </c>
      <c r="L753" s="54"/>
      <c r="M753" s="54"/>
      <c r="N753" s="54"/>
      <c r="O753" s="54"/>
      <c r="P753" s="54">
        <f t="shared" si="280"/>
        <v>-93016.42</v>
      </c>
    </row>
    <row r="754" spans="1:16">
      <c r="A754" s="65" t="s">
        <v>1168</v>
      </c>
      <c r="B754" s="31" t="s">
        <v>224</v>
      </c>
      <c r="C754" s="65" t="s">
        <v>1169</v>
      </c>
      <c r="D754" s="54">
        <v>-549.42999999999995</v>
      </c>
      <c r="E754" s="54">
        <v>-519.32000000000005</v>
      </c>
      <c r="F754" s="54">
        <v>-631.88</v>
      </c>
      <c r="G754" s="54">
        <v>-428.07</v>
      </c>
      <c r="H754" s="54">
        <v>-647.67999999999995</v>
      </c>
      <c r="I754" s="54">
        <v>-507.03</v>
      </c>
      <c r="J754" s="54">
        <v>-1229.44</v>
      </c>
      <c r="K754" s="54">
        <v>-537.07000000000005</v>
      </c>
      <c r="L754" s="54"/>
      <c r="M754" s="54"/>
      <c r="N754" s="54"/>
      <c r="O754" s="54"/>
      <c r="P754" s="54">
        <f t="shared" si="280"/>
        <v>-5049.92</v>
      </c>
    </row>
    <row r="755" spans="1:16" ht="12.75" customHeight="1">
      <c r="A755" s="65" t="s">
        <v>1176</v>
      </c>
      <c r="B755" s="31" t="s">
        <v>29</v>
      </c>
      <c r="C755" s="65" t="s">
        <v>1177</v>
      </c>
      <c r="D755" s="54">
        <v>-3574.95</v>
      </c>
      <c r="E755" s="54">
        <v>-291.69</v>
      </c>
      <c r="F755" s="54">
        <v>-3349.21</v>
      </c>
      <c r="G755" s="54">
        <v>-349.95</v>
      </c>
      <c r="H755" s="54">
        <v>-9838</v>
      </c>
      <c r="I755" s="54">
        <v>-324</v>
      </c>
      <c r="J755" s="54">
        <v>-766.35</v>
      </c>
      <c r="K755" s="54">
        <v>-896.13</v>
      </c>
      <c r="L755" s="54"/>
      <c r="M755" s="54"/>
      <c r="N755" s="54"/>
      <c r="O755" s="54"/>
      <c r="P755" s="54">
        <f t="shared" si="280"/>
        <v>-19390.28</v>
      </c>
    </row>
    <row r="756" spans="1:16" ht="12.75" customHeight="1">
      <c r="A756" s="50" t="s">
        <v>1186</v>
      </c>
      <c r="B756" s="31" t="s">
        <v>29</v>
      </c>
      <c r="C756" s="50" t="s">
        <v>1187</v>
      </c>
      <c r="D756" s="54">
        <v>-164.36</v>
      </c>
      <c r="E756" s="54">
        <v>-113.05</v>
      </c>
      <c r="F756" s="54">
        <v>-147.09</v>
      </c>
      <c r="G756" s="54"/>
      <c r="H756" s="54">
        <v>-83.88</v>
      </c>
      <c r="I756" s="54">
        <v>-82.66</v>
      </c>
      <c r="J756" s="54">
        <v>0</v>
      </c>
      <c r="K756" s="54"/>
      <c r="L756" s="54"/>
      <c r="M756" s="54"/>
      <c r="N756" s="54"/>
      <c r="O756" s="54"/>
      <c r="P756" s="54">
        <f t="shared" si="280"/>
        <v>-591.04</v>
      </c>
    </row>
    <row r="757" spans="1:16" ht="12.75" customHeight="1">
      <c r="A757" s="65" t="s">
        <v>1218</v>
      </c>
      <c r="B757" s="31" t="s">
        <v>29</v>
      </c>
      <c r="C757" s="65" t="s">
        <v>1219</v>
      </c>
      <c r="D757" s="54"/>
      <c r="E757" s="54"/>
      <c r="F757" s="54">
        <v>-36.200000000000003</v>
      </c>
      <c r="G757" s="54">
        <v>-95.78</v>
      </c>
      <c r="H757" s="54">
        <v>-199.09</v>
      </c>
      <c r="I757" s="54"/>
      <c r="J757" s="54">
        <v>-15844.78</v>
      </c>
      <c r="K757" s="54">
        <v>-153.25</v>
      </c>
      <c r="L757" s="54"/>
      <c r="M757" s="54"/>
      <c r="N757" s="54"/>
      <c r="O757" s="54"/>
      <c r="P757" s="54">
        <f t="shared" si="280"/>
        <v>-16329.1</v>
      </c>
    </row>
    <row r="758" spans="1:16" ht="12.75" customHeight="1">
      <c r="A758" s="65" t="s">
        <v>1243</v>
      </c>
      <c r="B758" s="31" t="s">
        <v>29</v>
      </c>
      <c r="C758" s="65" t="s">
        <v>1238</v>
      </c>
      <c r="D758" s="54"/>
      <c r="E758" s="54"/>
      <c r="F758" s="54"/>
      <c r="G758" s="54"/>
      <c r="H758" s="54"/>
      <c r="I758" s="54">
        <v>-17.84</v>
      </c>
      <c r="J758" s="54">
        <v>-41.32</v>
      </c>
      <c r="K758" s="54"/>
      <c r="L758" s="54"/>
      <c r="M758" s="54"/>
      <c r="N758" s="54"/>
      <c r="O758" s="54"/>
      <c r="P758" s="54">
        <f t="shared" si="280"/>
        <v>-59.16</v>
      </c>
    </row>
    <row r="759" spans="1:16" ht="12.75" customHeight="1">
      <c r="A759" s="65" t="s">
        <v>1279</v>
      </c>
      <c r="B759" s="31" t="s">
        <v>29</v>
      </c>
      <c r="C759" s="65" t="s">
        <v>1280</v>
      </c>
      <c r="D759" s="54">
        <v>-6289.85</v>
      </c>
      <c r="E759" s="54">
        <v>-1390.47</v>
      </c>
      <c r="F759" s="54">
        <v>-3249.64</v>
      </c>
      <c r="G759" s="54">
        <v>-928.23</v>
      </c>
      <c r="H759" s="54">
        <v>-3670.29</v>
      </c>
      <c r="I759" s="54">
        <v>-1974.7</v>
      </c>
      <c r="J759" s="54">
        <v>-2906.11</v>
      </c>
      <c r="K759" s="54">
        <v>-3748.02</v>
      </c>
      <c r="L759" s="54"/>
      <c r="M759" s="54"/>
      <c r="N759" s="54"/>
      <c r="O759" s="54"/>
      <c r="P759" s="54">
        <f t="shared" si="280"/>
        <v>-24157.31</v>
      </c>
    </row>
    <row r="760" spans="1:16" ht="12.75" customHeight="1">
      <c r="A760" s="65" t="s">
        <v>1281</v>
      </c>
      <c r="B760" s="31" t="s">
        <v>32</v>
      </c>
      <c r="C760" s="65" t="s">
        <v>1282</v>
      </c>
      <c r="D760" s="54">
        <v>-2621.36</v>
      </c>
      <c r="E760" s="54">
        <v>-579.88</v>
      </c>
      <c r="F760" s="54">
        <v>-1354.81</v>
      </c>
      <c r="G760" s="54">
        <v>-386.95</v>
      </c>
      <c r="H760" s="54">
        <v>-1529.66</v>
      </c>
      <c r="I760" s="54">
        <v>-822.92</v>
      </c>
      <c r="J760" s="54">
        <v>-1211.83</v>
      </c>
      <c r="K760" s="54">
        <v>-1562.16</v>
      </c>
      <c r="L760" s="54"/>
      <c r="M760" s="54"/>
      <c r="N760" s="54"/>
      <c r="O760" s="54"/>
      <c r="P760" s="54">
        <f t="shared" si="280"/>
        <v>-10069.57</v>
      </c>
    </row>
    <row r="761" spans="1:16" ht="12.75" customHeight="1">
      <c r="A761" s="65" t="s">
        <v>1283</v>
      </c>
      <c r="B761" s="31" t="s">
        <v>35</v>
      </c>
      <c r="C761" s="65" t="s">
        <v>1284</v>
      </c>
      <c r="D761" s="54">
        <v>-1572.14</v>
      </c>
      <c r="E761" s="54">
        <v>-347.63</v>
      </c>
      <c r="F761" s="54">
        <v>-812.89</v>
      </c>
      <c r="G761" s="54">
        <v>-231.93</v>
      </c>
      <c r="H761" s="54">
        <v>-917.79</v>
      </c>
      <c r="I761" s="54">
        <v>-493.71</v>
      </c>
      <c r="J761" s="54">
        <v>-726.88</v>
      </c>
      <c r="K761" s="54">
        <v>-937.15</v>
      </c>
      <c r="L761" s="54"/>
      <c r="M761" s="54"/>
      <c r="N761" s="54"/>
      <c r="O761" s="54"/>
      <c r="P761" s="54">
        <f t="shared" si="280"/>
        <v>-6040.119999999999</v>
      </c>
    </row>
    <row r="762" spans="1:16" ht="12.75" customHeight="1">
      <c r="A762" s="65" t="s">
        <v>1287</v>
      </c>
      <c r="B762" s="31" t="s">
        <v>29</v>
      </c>
      <c r="C762" s="65" t="s">
        <v>1288</v>
      </c>
      <c r="D762" s="54"/>
      <c r="E762" s="54"/>
      <c r="F762" s="54"/>
      <c r="G762" s="54"/>
      <c r="H762" s="54"/>
      <c r="I762" s="54"/>
      <c r="J762" s="54">
        <v>-1436.22</v>
      </c>
      <c r="K762" s="54"/>
      <c r="L762" s="54"/>
      <c r="M762" s="54"/>
      <c r="N762" s="54"/>
      <c r="O762" s="54"/>
      <c r="P762" s="54">
        <f t="shared" si="280"/>
        <v>-1436.22</v>
      </c>
    </row>
    <row r="763" spans="1:16" ht="12.75" customHeight="1">
      <c r="A763" s="65" t="s">
        <v>1289</v>
      </c>
      <c r="B763" s="31" t="s">
        <v>32</v>
      </c>
      <c r="C763" s="65" t="s">
        <v>1290</v>
      </c>
      <c r="D763" s="54"/>
      <c r="E763" s="54"/>
      <c r="F763" s="54"/>
      <c r="G763" s="54"/>
      <c r="H763" s="54"/>
      <c r="I763" s="54"/>
      <c r="J763" s="54">
        <v>-598.41999999999996</v>
      </c>
      <c r="K763" s="54"/>
      <c r="L763" s="54"/>
      <c r="M763" s="54"/>
      <c r="N763" s="54"/>
      <c r="O763" s="54"/>
      <c r="P763" s="54">
        <f t="shared" si="280"/>
        <v>-598.41999999999996</v>
      </c>
    </row>
    <row r="764" spans="1:16" ht="12.75" customHeight="1">
      <c r="A764" s="65" t="s">
        <v>1291</v>
      </c>
      <c r="B764" s="31" t="s">
        <v>35</v>
      </c>
      <c r="C764" s="65" t="s">
        <v>1292</v>
      </c>
      <c r="D764" s="54"/>
      <c r="E764" s="54"/>
      <c r="F764" s="54"/>
      <c r="G764" s="54"/>
      <c r="H764" s="54"/>
      <c r="I764" s="54"/>
      <c r="J764" s="54">
        <v>-359.06</v>
      </c>
      <c r="K764" s="54"/>
      <c r="L764" s="54"/>
      <c r="M764" s="54"/>
      <c r="N764" s="54"/>
      <c r="O764" s="54"/>
      <c r="P764" s="54">
        <f t="shared" si="280"/>
        <v>-359.06</v>
      </c>
    </row>
    <row r="765" spans="1:16" ht="12.75" customHeight="1">
      <c r="A765" s="65" t="s">
        <v>1303</v>
      </c>
      <c r="B765" s="31" t="s">
        <v>29</v>
      </c>
      <c r="C765" s="65" t="s">
        <v>1304</v>
      </c>
      <c r="D765" s="54">
        <v>-164.92</v>
      </c>
      <c r="E765" s="54">
        <v>-8.84</v>
      </c>
      <c r="F765" s="54">
        <v>-6.93</v>
      </c>
      <c r="G765" s="54">
        <v>-4.54</v>
      </c>
      <c r="H765" s="54">
        <v>-2.38</v>
      </c>
      <c r="I765" s="54"/>
      <c r="J765" s="54">
        <v>-12.35</v>
      </c>
      <c r="K765" s="54"/>
      <c r="L765" s="54"/>
      <c r="M765" s="54"/>
      <c r="N765" s="54"/>
      <c r="O765" s="54"/>
      <c r="P765" s="54">
        <f t="shared" ref="P765:P821" si="288">SUM(D765:O765)</f>
        <v>-199.95999999999998</v>
      </c>
    </row>
    <row r="766" spans="1:16" ht="12.75" customHeight="1">
      <c r="A766" s="65" t="s">
        <v>1305</v>
      </c>
      <c r="B766" s="31" t="s">
        <v>224</v>
      </c>
      <c r="C766" s="65" t="s">
        <v>1306</v>
      </c>
      <c r="D766" s="54"/>
      <c r="E766" s="54"/>
      <c r="F766" s="54">
        <v>-0.21</v>
      </c>
      <c r="G766" s="54">
        <v>0</v>
      </c>
      <c r="H766" s="54"/>
      <c r="I766" s="54"/>
      <c r="J766" s="54"/>
      <c r="K766" s="54"/>
      <c r="L766" s="54"/>
      <c r="M766" s="54"/>
      <c r="N766" s="54"/>
      <c r="O766" s="54"/>
      <c r="P766" s="54">
        <f t="shared" si="288"/>
        <v>-0.21</v>
      </c>
    </row>
    <row r="767" spans="1:16">
      <c r="A767" s="65"/>
      <c r="B767" s="31"/>
      <c r="C767" s="64" t="s">
        <v>1527</v>
      </c>
      <c r="D767" s="40">
        <f t="shared" ref="D767:P767" si="289">SUM(D768:D808)</f>
        <v>-43951.650000000009</v>
      </c>
      <c r="E767" s="40">
        <f t="shared" si="289"/>
        <v>-23194.79</v>
      </c>
      <c r="F767" s="40">
        <f t="shared" si="289"/>
        <v>-62855.569999999992</v>
      </c>
      <c r="G767" s="40">
        <f t="shared" si="289"/>
        <v>-44807.689999999995</v>
      </c>
      <c r="H767" s="40">
        <f t="shared" si="289"/>
        <v>-61386.01</v>
      </c>
      <c r="I767" s="40">
        <f t="shared" si="289"/>
        <v>-23714.299999999996</v>
      </c>
      <c r="J767" s="40">
        <f t="shared" si="289"/>
        <v>-36974.620000000003</v>
      </c>
      <c r="K767" s="40">
        <f t="shared" si="289"/>
        <v>-11963.209999999997</v>
      </c>
      <c r="L767" s="40">
        <f t="shared" si="289"/>
        <v>0</v>
      </c>
      <c r="M767" s="40">
        <f t="shared" si="289"/>
        <v>0</v>
      </c>
      <c r="N767" s="40">
        <f t="shared" si="289"/>
        <v>0</v>
      </c>
      <c r="O767" s="40">
        <f t="shared" si="289"/>
        <v>0</v>
      </c>
      <c r="P767" s="40">
        <f t="shared" si="289"/>
        <v>-308847.84000000003</v>
      </c>
    </row>
    <row r="768" spans="1:16" ht="12.75" customHeight="1">
      <c r="A768" s="65" t="s">
        <v>28</v>
      </c>
      <c r="B768" s="31" t="s">
        <v>29</v>
      </c>
      <c r="C768" s="65" t="s">
        <v>30</v>
      </c>
      <c r="D768" s="54">
        <v>-3403.43</v>
      </c>
      <c r="E768" s="54">
        <v>-380.48</v>
      </c>
      <c r="F768" s="54">
        <v>-1473.12</v>
      </c>
      <c r="G768" s="54">
        <v>-3169.64</v>
      </c>
      <c r="H768" s="54">
        <v>-351.6</v>
      </c>
      <c r="I768" s="54">
        <v>-2379.81</v>
      </c>
      <c r="J768" s="54">
        <v>-228.71</v>
      </c>
      <c r="K768" s="54">
        <v>-148.27000000000001</v>
      </c>
      <c r="L768" s="54"/>
      <c r="M768" s="54"/>
      <c r="N768" s="54"/>
      <c r="O768" s="54"/>
      <c r="P768" s="54">
        <f t="shared" si="288"/>
        <v>-11535.06</v>
      </c>
    </row>
    <row r="769" spans="1:16" ht="12.75" customHeight="1">
      <c r="A769" s="65" t="s">
        <v>31</v>
      </c>
      <c r="B769" s="31" t="s">
        <v>32</v>
      </c>
      <c r="C769" s="65" t="s">
        <v>33</v>
      </c>
      <c r="D769" s="54">
        <v>-1418.75</v>
      </c>
      <c r="E769" s="54">
        <v>-158.6</v>
      </c>
      <c r="F769" s="54">
        <v>-614.22</v>
      </c>
      <c r="G769" s="54">
        <v>-1320.76</v>
      </c>
      <c r="H769" s="54">
        <v>-146.57</v>
      </c>
      <c r="I769" s="54">
        <v>-991.63</v>
      </c>
      <c r="J769" s="54">
        <v>-95.3</v>
      </c>
      <c r="K769" s="54">
        <v>-61.78</v>
      </c>
      <c r="L769" s="54"/>
      <c r="M769" s="54"/>
      <c r="N769" s="54"/>
      <c r="O769" s="54"/>
      <c r="P769" s="54">
        <f t="shared" si="288"/>
        <v>-4807.6099999999997</v>
      </c>
    </row>
    <row r="770" spans="1:16" ht="12.75" customHeight="1">
      <c r="A770" s="65" t="s">
        <v>34</v>
      </c>
      <c r="B770" s="31" t="s">
        <v>35</v>
      </c>
      <c r="C770" s="65" t="s">
        <v>36</v>
      </c>
      <c r="D770" s="54">
        <v>-851.02</v>
      </c>
      <c r="E770" s="54">
        <v>-95.13</v>
      </c>
      <c r="F770" s="54">
        <v>-368.71</v>
      </c>
      <c r="G770" s="54">
        <v>-792.5</v>
      </c>
      <c r="H770" s="54">
        <v>-87.92</v>
      </c>
      <c r="I770" s="54">
        <v>-594.92999999999995</v>
      </c>
      <c r="J770" s="54">
        <v>-57.17</v>
      </c>
      <c r="K770" s="54">
        <v>-37.06</v>
      </c>
      <c r="L770" s="54"/>
      <c r="M770" s="54"/>
      <c r="N770" s="54"/>
      <c r="O770" s="54"/>
      <c r="P770" s="54">
        <f t="shared" si="288"/>
        <v>-2884.4399999999996</v>
      </c>
    </row>
    <row r="771" spans="1:16" ht="13.5" customHeight="1">
      <c r="A771" s="65" t="s">
        <v>125</v>
      </c>
      <c r="B771" s="31" t="s">
        <v>126</v>
      </c>
      <c r="C771" s="65" t="s">
        <v>127</v>
      </c>
      <c r="D771" s="54"/>
      <c r="E771" s="54"/>
      <c r="F771" s="54"/>
      <c r="G771" s="54">
        <v>-498.05</v>
      </c>
      <c r="H771" s="54">
        <v>0</v>
      </c>
      <c r="I771" s="54"/>
      <c r="J771" s="54"/>
      <c r="K771" s="54"/>
      <c r="L771" s="54"/>
      <c r="M771" s="54"/>
      <c r="N771" s="54"/>
      <c r="O771" s="54"/>
      <c r="P771" s="54">
        <f t="shared" si="288"/>
        <v>-498.05</v>
      </c>
    </row>
    <row r="772" spans="1:16" ht="22.5">
      <c r="A772" s="65" t="s">
        <v>128</v>
      </c>
      <c r="B772" s="31" t="s">
        <v>29</v>
      </c>
      <c r="C772" s="66" t="s">
        <v>129</v>
      </c>
      <c r="D772" s="54">
        <v>-965.48</v>
      </c>
      <c r="E772" s="54">
        <v>-434.2</v>
      </c>
      <c r="F772" s="54"/>
      <c r="G772" s="54">
        <v>-19557.59</v>
      </c>
      <c r="H772" s="54">
        <v>-275.85000000000002</v>
      </c>
      <c r="I772" s="54">
        <v>-434.2</v>
      </c>
      <c r="J772" s="54">
        <v>-710.04</v>
      </c>
      <c r="K772" s="54">
        <v>-577.25</v>
      </c>
      <c r="L772" s="54"/>
      <c r="M772" s="54"/>
      <c r="N772" s="54"/>
      <c r="O772" s="54"/>
      <c r="P772" s="54">
        <f t="shared" si="288"/>
        <v>-22954.61</v>
      </c>
    </row>
    <row r="773" spans="1:16" ht="13.5" customHeight="1">
      <c r="A773" s="65" t="s">
        <v>148</v>
      </c>
      <c r="B773" s="31" t="s">
        <v>29</v>
      </c>
      <c r="C773" s="65" t="s">
        <v>149</v>
      </c>
      <c r="D773" s="54"/>
      <c r="E773" s="54"/>
      <c r="F773" s="54"/>
      <c r="G773" s="54">
        <v>-20.440000000000001</v>
      </c>
      <c r="H773" s="54"/>
      <c r="I773" s="54"/>
      <c r="J773" s="54"/>
      <c r="K773" s="54"/>
      <c r="L773" s="54"/>
      <c r="M773" s="54"/>
      <c r="N773" s="54"/>
      <c r="O773" s="54"/>
      <c r="P773" s="54">
        <f t="shared" si="288"/>
        <v>-20.440000000000001</v>
      </c>
    </row>
    <row r="774" spans="1:16" ht="13.5" customHeight="1">
      <c r="A774" s="65" t="s">
        <v>150</v>
      </c>
      <c r="B774" s="31" t="s">
        <v>29</v>
      </c>
      <c r="C774" s="65" t="s">
        <v>151</v>
      </c>
      <c r="D774" s="54"/>
      <c r="E774" s="54"/>
      <c r="F774" s="54"/>
      <c r="G774" s="54"/>
      <c r="H774" s="54"/>
      <c r="I774" s="54"/>
      <c r="J774" s="54"/>
      <c r="K774" s="54">
        <v>-255.4</v>
      </c>
      <c r="L774" s="54"/>
      <c r="M774" s="54"/>
      <c r="N774" s="54"/>
      <c r="O774" s="54"/>
      <c r="P774" s="54">
        <f t="shared" si="288"/>
        <v>-255.4</v>
      </c>
    </row>
    <row r="775" spans="1:16" ht="13.5" customHeight="1">
      <c r="A775" s="65" t="s">
        <v>152</v>
      </c>
      <c r="B775" s="31" t="s">
        <v>29</v>
      </c>
      <c r="C775" s="65" t="s">
        <v>153</v>
      </c>
      <c r="D775" s="54">
        <v>-2105.69</v>
      </c>
      <c r="E775" s="54">
        <v>-145.63999999999999</v>
      </c>
      <c r="F775" s="54">
        <v>-463.87</v>
      </c>
      <c r="G775" s="54">
        <v>-390.98</v>
      </c>
      <c r="H775" s="54">
        <v>-197.93</v>
      </c>
      <c r="I775" s="54">
        <v>-931.11</v>
      </c>
      <c r="J775" s="54">
        <v>-21.92</v>
      </c>
      <c r="K775" s="54">
        <v>-53.25</v>
      </c>
      <c r="L775" s="54"/>
      <c r="M775" s="54"/>
      <c r="N775" s="54"/>
      <c r="O775" s="54"/>
      <c r="P775" s="54">
        <f t="shared" si="288"/>
        <v>-4310.3899999999994</v>
      </c>
    </row>
    <row r="776" spans="1:16" ht="13.5" customHeight="1">
      <c r="A776" s="65" t="s">
        <v>156</v>
      </c>
      <c r="B776" s="31" t="s">
        <v>29</v>
      </c>
      <c r="C776" s="65" t="s">
        <v>157</v>
      </c>
      <c r="D776" s="54"/>
      <c r="E776" s="54"/>
      <c r="F776" s="54"/>
      <c r="G776" s="54"/>
      <c r="H776" s="54">
        <v>-852.05</v>
      </c>
      <c r="I776" s="54"/>
      <c r="J776" s="54"/>
      <c r="K776" s="54"/>
      <c r="L776" s="54"/>
      <c r="M776" s="54"/>
      <c r="N776" s="54"/>
      <c r="O776" s="54"/>
      <c r="P776" s="54">
        <f t="shared" si="288"/>
        <v>-852.05</v>
      </c>
    </row>
    <row r="777" spans="1:16" ht="13.5" customHeight="1">
      <c r="A777" s="65" t="s">
        <v>223</v>
      </c>
      <c r="B777" s="31" t="s">
        <v>224</v>
      </c>
      <c r="C777" s="65" t="s">
        <v>225</v>
      </c>
      <c r="D777" s="54">
        <v>-150.80000000000001</v>
      </c>
      <c r="E777" s="54">
        <v>-4.53</v>
      </c>
      <c r="F777" s="54">
        <v>-5.0199999999999996</v>
      </c>
      <c r="G777" s="54">
        <v>-25.12</v>
      </c>
      <c r="H777" s="54">
        <v>-95.43</v>
      </c>
      <c r="I777" s="54">
        <v>-4.53</v>
      </c>
      <c r="J777" s="54"/>
      <c r="K777" s="54"/>
      <c r="L777" s="54"/>
      <c r="M777" s="54"/>
      <c r="N777" s="54"/>
      <c r="O777" s="54"/>
      <c r="P777" s="54">
        <f t="shared" si="288"/>
        <v>-285.43</v>
      </c>
    </row>
    <row r="778" spans="1:16" ht="13.5" customHeight="1">
      <c r="A778" s="65" t="s">
        <v>1093</v>
      </c>
      <c r="B778" s="31" t="s">
        <v>29</v>
      </c>
      <c r="C778" s="65" t="s">
        <v>1094</v>
      </c>
      <c r="D778" s="54">
        <v>-90.25</v>
      </c>
      <c r="E778" s="54">
        <v>-8.98</v>
      </c>
      <c r="F778" s="54">
        <v>-14.28</v>
      </c>
      <c r="G778" s="54">
        <v>-782.51</v>
      </c>
      <c r="H778" s="54">
        <v>-15.28</v>
      </c>
      <c r="I778" s="54">
        <v>-1355.45</v>
      </c>
      <c r="J778" s="54">
        <v>-46.82</v>
      </c>
      <c r="K778" s="54"/>
      <c r="L778" s="54"/>
      <c r="M778" s="54"/>
      <c r="N778" s="54"/>
      <c r="O778" s="54"/>
      <c r="P778" s="54">
        <f t="shared" si="288"/>
        <v>-2313.5700000000002</v>
      </c>
    </row>
    <row r="779" spans="1:16" ht="13.5" customHeight="1">
      <c r="A779" s="65" t="s">
        <v>1095</v>
      </c>
      <c r="B779" s="31" t="s">
        <v>32</v>
      </c>
      <c r="C779" s="65" t="s">
        <v>1096</v>
      </c>
      <c r="D779" s="54">
        <v>-37.72</v>
      </c>
      <c r="E779" s="54">
        <v>-3.75</v>
      </c>
      <c r="F779" s="54">
        <v>-5.99</v>
      </c>
      <c r="G779" s="54">
        <v>-326.16000000000003</v>
      </c>
      <c r="H779" s="54">
        <v>-6.39</v>
      </c>
      <c r="I779" s="54">
        <v>-564.79999999999995</v>
      </c>
      <c r="J779" s="54">
        <v>-19.5</v>
      </c>
      <c r="K779" s="54"/>
      <c r="L779" s="54"/>
      <c r="M779" s="54"/>
      <c r="N779" s="54"/>
      <c r="O779" s="54"/>
      <c r="P779" s="54">
        <f t="shared" si="288"/>
        <v>-964.31</v>
      </c>
    </row>
    <row r="780" spans="1:16" ht="13.5" customHeight="1">
      <c r="A780" s="65" t="s">
        <v>1097</v>
      </c>
      <c r="B780" s="31" t="s">
        <v>35</v>
      </c>
      <c r="C780" s="65" t="s">
        <v>1098</v>
      </c>
      <c r="D780" s="54">
        <v>-22.51</v>
      </c>
      <c r="E780" s="54">
        <v>-2.2400000000000002</v>
      </c>
      <c r="F780" s="54">
        <v>-3.57</v>
      </c>
      <c r="G780" s="54">
        <v>-195.69</v>
      </c>
      <c r="H780" s="54">
        <v>-3.83</v>
      </c>
      <c r="I780" s="54">
        <v>-338.86</v>
      </c>
      <c r="J780" s="54">
        <v>-11.68</v>
      </c>
      <c r="K780" s="54"/>
      <c r="L780" s="54"/>
      <c r="M780" s="54"/>
      <c r="N780" s="54"/>
      <c r="O780" s="54"/>
      <c r="P780" s="54">
        <f t="shared" si="288"/>
        <v>-578.38</v>
      </c>
    </row>
    <row r="781" spans="1:16" ht="13.5" customHeight="1">
      <c r="A781" s="65" t="s">
        <v>1101</v>
      </c>
      <c r="B781" s="31" t="s">
        <v>29</v>
      </c>
      <c r="C781" s="65" t="s">
        <v>1102</v>
      </c>
      <c r="D781" s="54"/>
      <c r="E781" s="54">
        <v>-0.28999999999999998</v>
      </c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>
        <f t="shared" si="288"/>
        <v>-0.28999999999999998</v>
      </c>
    </row>
    <row r="782" spans="1:16" ht="13.5" customHeight="1">
      <c r="A782" s="65" t="s">
        <v>1103</v>
      </c>
      <c r="B782" s="31" t="s">
        <v>32</v>
      </c>
      <c r="C782" s="65" t="s">
        <v>1104</v>
      </c>
      <c r="D782" s="54"/>
      <c r="E782" s="54">
        <v>-0.13</v>
      </c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>
        <f t="shared" si="288"/>
        <v>-0.13</v>
      </c>
    </row>
    <row r="783" spans="1:16" ht="13.5" customHeight="1">
      <c r="A783" s="65" t="s">
        <v>1105</v>
      </c>
      <c r="B783" s="31" t="s">
        <v>35</v>
      </c>
      <c r="C783" s="65" t="s">
        <v>1106</v>
      </c>
      <c r="D783" s="54"/>
      <c r="E783" s="54">
        <v>-0.08</v>
      </c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>
        <f t="shared" si="288"/>
        <v>-0.08</v>
      </c>
    </row>
    <row r="784" spans="1:16" ht="13.5" customHeight="1">
      <c r="A784" s="65" t="s">
        <v>1110</v>
      </c>
      <c r="B784" s="31" t="s">
        <v>29</v>
      </c>
      <c r="C784" s="65" t="s">
        <v>1111</v>
      </c>
      <c r="D784" s="54">
        <v>-18.78</v>
      </c>
      <c r="E784" s="54">
        <v>-1.55</v>
      </c>
      <c r="F784" s="54">
        <v>-9.1</v>
      </c>
      <c r="G784" s="54">
        <v>-2959.13</v>
      </c>
      <c r="H784" s="54">
        <v>-8.25</v>
      </c>
      <c r="I784" s="54">
        <v>-27.51</v>
      </c>
      <c r="J784" s="54">
        <v>-107.79</v>
      </c>
      <c r="K784" s="54">
        <v>-47.64</v>
      </c>
      <c r="L784" s="54"/>
      <c r="M784" s="54"/>
      <c r="N784" s="54"/>
      <c r="O784" s="54"/>
      <c r="P784" s="54">
        <f t="shared" si="288"/>
        <v>-3179.75</v>
      </c>
    </row>
    <row r="785" spans="1:16" ht="13.5" customHeight="1">
      <c r="A785" s="65" t="s">
        <v>1122</v>
      </c>
      <c r="B785" s="31" t="s">
        <v>126</v>
      </c>
      <c r="C785" s="65" t="s">
        <v>1123</v>
      </c>
      <c r="D785" s="54"/>
      <c r="E785" s="54"/>
      <c r="F785" s="54"/>
      <c r="G785" s="54">
        <v>-79.69</v>
      </c>
      <c r="H785" s="54"/>
      <c r="I785" s="54"/>
      <c r="J785" s="54"/>
      <c r="K785" s="54"/>
      <c r="L785" s="54"/>
      <c r="M785" s="54"/>
      <c r="N785" s="54"/>
      <c r="O785" s="54"/>
      <c r="P785" s="54">
        <f t="shared" si="288"/>
        <v>-79.69</v>
      </c>
    </row>
    <row r="786" spans="1:16" ht="13.5" customHeight="1">
      <c r="A786" s="65" t="s">
        <v>1136</v>
      </c>
      <c r="B786" s="31" t="s">
        <v>224</v>
      </c>
      <c r="C786" s="65" t="s">
        <v>1137</v>
      </c>
      <c r="D786" s="54">
        <v>-0.06</v>
      </c>
      <c r="E786" s="54">
        <v>-7.0000000000000007E-2</v>
      </c>
      <c r="F786" s="54"/>
      <c r="G786" s="54">
        <v>-2.42</v>
      </c>
      <c r="H786" s="54">
        <v>-5.91</v>
      </c>
      <c r="I786" s="54">
        <v>-0.23</v>
      </c>
      <c r="J786" s="54"/>
      <c r="K786" s="54"/>
      <c r="L786" s="54"/>
      <c r="M786" s="54"/>
      <c r="N786" s="54"/>
      <c r="O786" s="54"/>
      <c r="P786" s="54">
        <f t="shared" si="288"/>
        <v>-8.6900000000000013</v>
      </c>
    </row>
    <row r="787" spans="1:16" ht="13.5" customHeight="1">
      <c r="A787" s="65" t="s">
        <v>1142</v>
      </c>
      <c r="B787" s="31" t="s">
        <v>29</v>
      </c>
      <c r="C787" s="65" t="s">
        <v>1143</v>
      </c>
      <c r="D787" s="54">
        <v>-8537.83</v>
      </c>
      <c r="E787" s="54">
        <v>-2594.4499999999998</v>
      </c>
      <c r="F787" s="54">
        <v>-6022.03</v>
      </c>
      <c r="G787" s="54">
        <v>-3015.92</v>
      </c>
      <c r="H787" s="54">
        <v>-15668.85</v>
      </c>
      <c r="I787" s="54">
        <v>-2985.28</v>
      </c>
      <c r="J787" s="54">
        <v>-4005.4</v>
      </c>
      <c r="K787" s="54">
        <v>-2128.85</v>
      </c>
      <c r="L787" s="54"/>
      <c r="M787" s="54"/>
      <c r="N787" s="54"/>
      <c r="O787" s="54"/>
      <c r="P787" s="54">
        <f t="shared" si="288"/>
        <v>-44958.609999999993</v>
      </c>
    </row>
    <row r="788" spans="1:16" ht="13.5" customHeight="1">
      <c r="A788" s="65" t="s">
        <v>1144</v>
      </c>
      <c r="B788" s="31" t="s">
        <v>32</v>
      </c>
      <c r="C788" s="65" t="s">
        <v>1145</v>
      </c>
      <c r="D788" s="54">
        <v>-3558.77</v>
      </c>
      <c r="E788" s="54">
        <v>-1081.26</v>
      </c>
      <c r="F788" s="54">
        <v>-2509.4499999999998</v>
      </c>
      <c r="G788" s="54">
        <v>-1257.03</v>
      </c>
      <c r="H788" s="54">
        <v>-6528.91</v>
      </c>
      <c r="I788" s="54">
        <v>-1244.22</v>
      </c>
      <c r="J788" s="54">
        <v>-1669.2</v>
      </c>
      <c r="K788" s="54">
        <v>-887.13</v>
      </c>
      <c r="L788" s="54"/>
      <c r="M788" s="54"/>
      <c r="N788" s="54"/>
      <c r="O788" s="54"/>
      <c r="P788" s="54">
        <f t="shared" si="288"/>
        <v>-18735.97</v>
      </c>
    </row>
    <row r="789" spans="1:16" ht="13.5" customHeight="1">
      <c r="A789" s="65" t="s">
        <v>1146</v>
      </c>
      <c r="B789" s="31" t="s">
        <v>35</v>
      </c>
      <c r="C789" s="65" t="s">
        <v>1147</v>
      </c>
      <c r="D789" s="54">
        <v>-2134.94</v>
      </c>
      <c r="E789" s="54">
        <v>-648.62</v>
      </c>
      <c r="F789" s="54">
        <v>-1505.62</v>
      </c>
      <c r="G789" s="54">
        <v>-754.15</v>
      </c>
      <c r="H789" s="54">
        <v>-3917.17</v>
      </c>
      <c r="I789" s="54">
        <v>-746.54</v>
      </c>
      <c r="J789" s="54">
        <v>-1001.63</v>
      </c>
      <c r="K789" s="54">
        <v>-532.4</v>
      </c>
      <c r="L789" s="54"/>
      <c r="M789" s="54"/>
      <c r="N789" s="54"/>
      <c r="O789" s="54"/>
      <c r="P789" s="54">
        <f t="shared" si="288"/>
        <v>-11241.07</v>
      </c>
    </row>
    <row r="790" spans="1:16" ht="13.5" customHeight="1">
      <c r="A790" s="65" t="s">
        <v>1150</v>
      </c>
      <c r="B790" s="31" t="s">
        <v>29</v>
      </c>
      <c r="C790" s="65" t="s">
        <v>1151</v>
      </c>
      <c r="D790" s="54">
        <v>-172.44</v>
      </c>
      <c r="E790" s="54">
        <v>-36.130000000000003</v>
      </c>
      <c r="F790" s="54">
        <v>-3384.4</v>
      </c>
      <c r="G790" s="54"/>
      <c r="H790" s="54"/>
      <c r="I790" s="54">
        <v>-36.380000000000003</v>
      </c>
      <c r="J790" s="54">
        <v>-2545.91</v>
      </c>
      <c r="K790" s="54"/>
      <c r="L790" s="54"/>
      <c r="M790" s="54"/>
      <c r="N790" s="54"/>
      <c r="O790" s="54"/>
      <c r="P790" s="54">
        <f t="shared" si="288"/>
        <v>-6175.26</v>
      </c>
    </row>
    <row r="791" spans="1:16" ht="13.5" customHeight="1">
      <c r="A791" s="65" t="s">
        <v>1152</v>
      </c>
      <c r="B791" s="31" t="s">
        <v>32</v>
      </c>
      <c r="C791" s="65" t="s">
        <v>1153</v>
      </c>
      <c r="D791" s="54">
        <v>-71.849999999999994</v>
      </c>
      <c r="E791" s="54">
        <v>-15.06</v>
      </c>
      <c r="F791" s="54">
        <v>-1410.19</v>
      </c>
      <c r="G791" s="54"/>
      <c r="H791" s="54"/>
      <c r="I791" s="54">
        <v>-15.17</v>
      </c>
      <c r="J791" s="54">
        <v>-1060.83</v>
      </c>
      <c r="K791" s="54"/>
      <c r="L791" s="54"/>
      <c r="M791" s="54"/>
      <c r="N791" s="54"/>
      <c r="O791" s="54"/>
      <c r="P791" s="54">
        <f t="shared" si="288"/>
        <v>-2573.1000000000004</v>
      </c>
    </row>
    <row r="792" spans="1:16" ht="13.5" customHeight="1">
      <c r="A792" s="65" t="s">
        <v>1154</v>
      </c>
      <c r="B792" s="31" t="s">
        <v>35</v>
      </c>
      <c r="C792" s="65" t="s">
        <v>1155</v>
      </c>
      <c r="D792" s="54">
        <v>-43.11</v>
      </c>
      <c r="E792" s="54">
        <v>-9.0299999999999994</v>
      </c>
      <c r="F792" s="54">
        <v>-846.11</v>
      </c>
      <c r="G792" s="54"/>
      <c r="H792" s="54"/>
      <c r="I792" s="54">
        <v>-9.1</v>
      </c>
      <c r="J792" s="54">
        <v>-636.49</v>
      </c>
      <c r="K792" s="54"/>
      <c r="L792" s="54"/>
      <c r="M792" s="54"/>
      <c r="N792" s="54"/>
      <c r="O792" s="54"/>
      <c r="P792" s="54">
        <f t="shared" si="288"/>
        <v>-1543.8400000000001</v>
      </c>
    </row>
    <row r="793" spans="1:16" ht="13.5" customHeight="1">
      <c r="A793" s="65" t="s">
        <v>1158</v>
      </c>
      <c r="B793" s="31" t="s">
        <v>29</v>
      </c>
      <c r="C793" s="65" t="s">
        <v>1159</v>
      </c>
      <c r="D793" s="54">
        <v>-3103.15</v>
      </c>
      <c r="E793" s="54">
        <v>-4904.88</v>
      </c>
      <c r="F793" s="54">
        <v>-1207.48</v>
      </c>
      <c r="G793" s="54">
        <v>-2149.46</v>
      </c>
      <c r="H793" s="54">
        <v>-3015.38</v>
      </c>
      <c r="I793" s="54">
        <v>-1847.3</v>
      </c>
      <c r="J793" s="54">
        <v>-3288.95</v>
      </c>
      <c r="K793" s="54">
        <v>-2303.04</v>
      </c>
      <c r="L793" s="54"/>
      <c r="M793" s="54"/>
      <c r="N793" s="54"/>
      <c r="O793" s="54"/>
      <c r="P793" s="54">
        <f t="shared" si="288"/>
        <v>-21819.640000000003</v>
      </c>
    </row>
    <row r="794" spans="1:16" ht="13.5" customHeight="1">
      <c r="A794" s="65" t="s">
        <v>1168</v>
      </c>
      <c r="B794" s="31" t="s">
        <v>224</v>
      </c>
      <c r="C794" s="65" t="s">
        <v>1169</v>
      </c>
      <c r="D794" s="54">
        <v>-28.39</v>
      </c>
      <c r="E794" s="54"/>
      <c r="F794" s="54">
        <v>-57.69</v>
      </c>
      <c r="G794" s="54"/>
      <c r="H794" s="54">
        <v>-28.67</v>
      </c>
      <c r="I794" s="54">
        <v>-85.83</v>
      </c>
      <c r="J794" s="54"/>
      <c r="K794" s="54">
        <v>-29.84</v>
      </c>
      <c r="L794" s="54"/>
      <c r="M794" s="54"/>
      <c r="N794" s="54"/>
      <c r="O794" s="54"/>
      <c r="P794" s="54">
        <f t="shared" si="288"/>
        <v>-230.42</v>
      </c>
    </row>
    <row r="795" spans="1:16" ht="13.5" customHeight="1">
      <c r="A795" s="65" t="s">
        <v>1176</v>
      </c>
      <c r="B795" s="31" t="s">
        <v>29</v>
      </c>
      <c r="C795" s="65" t="s">
        <v>1177</v>
      </c>
      <c r="D795" s="54">
        <v>-17.39</v>
      </c>
      <c r="E795" s="54">
        <v>-536.36</v>
      </c>
      <c r="F795" s="54">
        <v>-494.02</v>
      </c>
      <c r="G795" s="54"/>
      <c r="H795" s="54"/>
      <c r="I795" s="54"/>
      <c r="J795" s="54">
        <v>-596.34</v>
      </c>
      <c r="K795" s="54"/>
      <c r="L795" s="54"/>
      <c r="M795" s="54"/>
      <c r="N795" s="54"/>
      <c r="O795" s="54"/>
      <c r="P795" s="54">
        <f t="shared" si="288"/>
        <v>-1644.1100000000001</v>
      </c>
    </row>
    <row r="796" spans="1:16" ht="13.5" customHeight="1">
      <c r="A796" s="65" t="s">
        <v>1279</v>
      </c>
      <c r="B796" s="31" t="s">
        <v>29</v>
      </c>
      <c r="C796" s="65" t="s">
        <v>1280</v>
      </c>
      <c r="D796" s="54">
        <v>-8152.14</v>
      </c>
      <c r="E796" s="54">
        <v>-2467.15</v>
      </c>
      <c r="F796" s="54">
        <v>-16601.48</v>
      </c>
      <c r="G796" s="54">
        <v>-3389.83</v>
      </c>
      <c r="H796" s="54">
        <v>-16397.09</v>
      </c>
      <c r="I796" s="54">
        <v>-3903.37</v>
      </c>
      <c r="J796" s="54">
        <v>-5782.74</v>
      </c>
      <c r="K796" s="54">
        <v>-1952.42</v>
      </c>
      <c r="L796" s="54"/>
      <c r="M796" s="54"/>
      <c r="N796" s="54"/>
      <c r="O796" s="54"/>
      <c r="P796" s="54">
        <f t="shared" si="288"/>
        <v>-58646.22</v>
      </c>
    </row>
    <row r="797" spans="1:16" ht="13.5" customHeight="1">
      <c r="A797" s="65" t="s">
        <v>1281</v>
      </c>
      <c r="B797" s="31" t="s">
        <v>32</v>
      </c>
      <c r="C797" s="65" t="s">
        <v>1282</v>
      </c>
      <c r="D797" s="54">
        <v>-3397.87</v>
      </c>
      <c r="E797" s="54">
        <v>-1028.18</v>
      </c>
      <c r="F797" s="54">
        <v>-6917.46</v>
      </c>
      <c r="G797" s="54">
        <v>-1412.62</v>
      </c>
      <c r="H797" s="54">
        <v>-6832.37</v>
      </c>
      <c r="I797" s="54">
        <v>-1626.79</v>
      </c>
      <c r="J797" s="54">
        <v>-2409.9299999999998</v>
      </c>
      <c r="K797" s="54">
        <v>-813.8</v>
      </c>
      <c r="L797" s="54"/>
      <c r="M797" s="54"/>
      <c r="N797" s="54"/>
      <c r="O797" s="54"/>
      <c r="P797" s="54">
        <f t="shared" si="288"/>
        <v>-24439.02</v>
      </c>
    </row>
    <row r="798" spans="1:16" ht="13.5" customHeight="1">
      <c r="A798" s="65" t="s">
        <v>1283</v>
      </c>
      <c r="B798" s="31" t="s">
        <v>35</v>
      </c>
      <c r="C798" s="65" t="s">
        <v>1284</v>
      </c>
      <c r="D798" s="54">
        <v>-2038.87</v>
      </c>
      <c r="E798" s="54">
        <v>-616.9</v>
      </c>
      <c r="F798" s="54">
        <v>-4150.25</v>
      </c>
      <c r="G798" s="54">
        <v>-847.52</v>
      </c>
      <c r="H798" s="54">
        <v>-4099.2700000000004</v>
      </c>
      <c r="I798" s="54">
        <v>-975.85</v>
      </c>
      <c r="J798" s="54">
        <v>-1446.06</v>
      </c>
      <c r="K798" s="54">
        <v>-488.38</v>
      </c>
      <c r="L798" s="54"/>
      <c r="M798" s="54"/>
      <c r="N798" s="54"/>
      <c r="O798" s="54"/>
      <c r="P798" s="54">
        <f t="shared" si="288"/>
        <v>-14663.1</v>
      </c>
    </row>
    <row r="799" spans="1:16" ht="13.5" customHeight="1">
      <c r="A799" s="65" t="s">
        <v>1287</v>
      </c>
      <c r="B799" s="31" t="s">
        <v>29</v>
      </c>
      <c r="C799" s="65" t="s">
        <v>1288</v>
      </c>
      <c r="D799" s="54">
        <v>-442.15</v>
      </c>
      <c r="E799" s="54">
        <v>-171.25</v>
      </c>
      <c r="F799" s="54">
        <v>-7683.34</v>
      </c>
      <c r="G799" s="54"/>
      <c r="H799" s="54"/>
      <c r="I799" s="54">
        <v>-47.89</v>
      </c>
      <c r="J799" s="54">
        <v>-4541.08</v>
      </c>
      <c r="K799" s="54"/>
      <c r="L799" s="54"/>
      <c r="M799" s="54"/>
      <c r="N799" s="54"/>
      <c r="O799" s="54"/>
      <c r="P799" s="54">
        <f t="shared" si="288"/>
        <v>-12885.71</v>
      </c>
    </row>
    <row r="800" spans="1:16" ht="13.5" customHeight="1">
      <c r="A800" s="65" t="s">
        <v>1289</v>
      </c>
      <c r="B800" s="31" t="s">
        <v>32</v>
      </c>
      <c r="C800" s="65" t="s">
        <v>1290</v>
      </c>
      <c r="D800" s="54">
        <v>-184.23</v>
      </c>
      <c r="E800" s="54">
        <v>-71.349999999999994</v>
      </c>
      <c r="F800" s="54">
        <v>-3201.42</v>
      </c>
      <c r="G800" s="54"/>
      <c r="H800" s="54"/>
      <c r="I800" s="54">
        <v>-19.95</v>
      </c>
      <c r="J800" s="54">
        <v>-1892.13</v>
      </c>
      <c r="K800" s="54"/>
      <c r="L800" s="54"/>
      <c r="M800" s="54"/>
      <c r="N800" s="54"/>
      <c r="O800" s="54"/>
      <c r="P800" s="54">
        <f t="shared" si="288"/>
        <v>-5369.08</v>
      </c>
    </row>
    <row r="801" spans="1:16" ht="13.5" customHeight="1">
      <c r="A801" s="65" t="s">
        <v>1291</v>
      </c>
      <c r="B801" s="31" t="s">
        <v>35</v>
      </c>
      <c r="C801" s="65" t="s">
        <v>1292</v>
      </c>
      <c r="D801" s="54">
        <v>-110.54</v>
      </c>
      <c r="E801" s="54">
        <v>-42.81</v>
      </c>
      <c r="F801" s="54">
        <v>-1920.85</v>
      </c>
      <c r="G801" s="54"/>
      <c r="H801" s="54"/>
      <c r="I801" s="54">
        <v>-11.97</v>
      </c>
      <c r="J801" s="54">
        <v>-1135.27</v>
      </c>
      <c r="K801" s="54"/>
      <c r="L801" s="54"/>
      <c r="M801" s="54"/>
      <c r="N801" s="54"/>
      <c r="O801" s="54"/>
      <c r="P801" s="54">
        <f t="shared" si="288"/>
        <v>-3221.4399999999996</v>
      </c>
    </row>
    <row r="802" spans="1:16" ht="13.5" customHeight="1">
      <c r="A802" s="50" t="s">
        <v>1293</v>
      </c>
      <c r="B802" s="31" t="s">
        <v>123</v>
      </c>
      <c r="C802" s="50" t="s">
        <v>1294</v>
      </c>
      <c r="D802" s="54"/>
      <c r="E802" s="54"/>
      <c r="F802" s="54"/>
      <c r="G802" s="54"/>
      <c r="H802" s="54"/>
      <c r="I802" s="54"/>
      <c r="J802" s="54">
        <v>-845.41</v>
      </c>
      <c r="K802" s="54"/>
      <c r="L802" s="54"/>
      <c r="M802" s="54"/>
      <c r="N802" s="54"/>
      <c r="O802" s="54"/>
      <c r="P802" s="54">
        <f t="shared" si="288"/>
        <v>-845.41</v>
      </c>
    </row>
    <row r="803" spans="1:16" ht="13.5" customHeight="1">
      <c r="A803" s="65" t="s">
        <v>1299</v>
      </c>
      <c r="B803" s="31" t="s">
        <v>29</v>
      </c>
      <c r="C803" s="65" t="s">
        <v>1300</v>
      </c>
      <c r="D803" s="54">
        <v>-28.1</v>
      </c>
      <c r="E803" s="54">
        <v>-1405.4</v>
      </c>
      <c r="F803" s="54">
        <v>-477.76</v>
      </c>
      <c r="G803" s="54">
        <v>-438.97</v>
      </c>
      <c r="H803" s="54">
        <v>-263.17</v>
      </c>
      <c r="I803" s="54">
        <v>-105.6</v>
      </c>
      <c r="J803" s="54">
        <v>-219.65</v>
      </c>
      <c r="K803" s="54"/>
      <c r="L803" s="54"/>
      <c r="M803" s="54"/>
      <c r="N803" s="54"/>
      <c r="O803" s="54"/>
      <c r="P803" s="54">
        <f t="shared" si="288"/>
        <v>-2938.65</v>
      </c>
    </row>
    <row r="804" spans="1:16" ht="13.5" customHeight="1">
      <c r="A804" s="65" t="s">
        <v>1303</v>
      </c>
      <c r="B804" s="31" t="s">
        <v>29</v>
      </c>
      <c r="C804" s="65" t="s">
        <v>1304</v>
      </c>
      <c r="D804" s="54">
        <v>-2759.79</v>
      </c>
      <c r="E804" s="54">
        <v>-5972.72</v>
      </c>
      <c r="F804" s="54">
        <v>-1304.79</v>
      </c>
      <c r="G804" s="54">
        <v>-1421.51</v>
      </c>
      <c r="H804" s="54">
        <v>-2497.1799999999998</v>
      </c>
      <c r="I804" s="54">
        <v>-2279.2199999999998</v>
      </c>
      <c r="J804" s="54">
        <v>-2163.39</v>
      </c>
      <c r="K804" s="54">
        <v>-1601.49</v>
      </c>
      <c r="L804" s="54"/>
      <c r="M804" s="54"/>
      <c r="N804" s="54"/>
      <c r="O804" s="54"/>
      <c r="P804" s="54">
        <f t="shared" si="288"/>
        <v>-20000.09</v>
      </c>
    </row>
    <row r="805" spans="1:16" ht="13.5" customHeight="1">
      <c r="A805" s="65" t="s">
        <v>1305</v>
      </c>
      <c r="B805" s="31" t="s">
        <v>224</v>
      </c>
      <c r="C805" s="65" t="s">
        <v>1306</v>
      </c>
      <c r="D805" s="54"/>
      <c r="E805" s="54"/>
      <c r="F805" s="54">
        <v>-203.35</v>
      </c>
      <c r="G805" s="54"/>
      <c r="H805" s="54">
        <v>-5.03</v>
      </c>
      <c r="I805" s="54"/>
      <c r="J805" s="54"/>
      <c r="K805" s="54"/>
      <c r="L805" s="54"/>
      <c r="M805" s="54"/>
      <c r="N805" s="54"/>
      <c r="O805" s="54"/>
      <c r="P805" s="54">
        <f t="shared" si="288"/>
        <v>-208.38</v>
      </c>
    </row>
    <row r="806" spans="1:16" ht="13.5" customHeight="1">
      <c r="A806" s="65" t="s">
        <v>1528</v>
      </c>
      <c r="B806" s="31" t="s">
        <v>224</v>
      </c>
      <c r="C806" s="65" t="s">
        <v>1314</v>
      </c>
      <c r="D806" s="54"/>
      <c r="E806" s="54"/>
      <c r="F806" s="54"/>
      <c r="G806" s="54"/>
      <c r="H806" s="54">
        <v>-60.36</v>
      </c>
      <c r="I806" s="54">
        <v>-150.78</v>
      </c>
      <c r="J806" s="54"/>
      <c r="K806" s="54">
        <v>-45.21</v>
      </c>
      <c r="L806" s="54"/>
      <c r="M806" s="54"/>
      <c r="N806" s="54"/>
      <c r="O806" s="54"/>
      <c r="P806" s="54">
        <f t="shared" si="288"/>
        <v>-256.34999999999997</v>
      </c>
    </row>
    <row r="807" spans="1:16" ht="22.5">
      <c r="A807" s="65" t="s">
        <v>1321</v>
      </c>
      <c r="B807" s="31" t="s">
        <v>29</v>
      </c>
      <c r="C807" s="66" t="s">
        <v>1322</v>
      </c>
      <c r="D807" s="54">
        <v>-80.06</v>
      </c>
      <c r="E807" s="54">
        <v>-357.57</v>
      </c>
      <c r="F807" s="54"/>
      <c r="G807" s="54"/>
      <c r="H807" s="54"/>
      <c r="I807" s="54"/>
      <c r="J807" s="54">
        <v>-435.28</v>
      </c>
      <c r="K807" s="54"/>
      <c r="L807" s="54"/>
      <c r="M807" s="54"/>
      <c r="N807" s="54"/>
      <c r="O807" s="54"/>
      <c r="P807" s="54">
        <f t="shared" si="288"/>
        <v>-872.91</v>
      </c>
    </row>
    <row r="808" spans="1:16" ht="13.5" customHeight="1">
      <c r="A808" s="50" t="s">
        <v>1388</v>
      </c>
      <c r="B808" s="31" t="s">
        <v>537</v>
      </c>
      <c r="C808" s="50" t="s">
        <v>1389</v>
      </c>
      <c r="D808" s="54">
        <v>-25.54</v>
      </c>
      <c r="E808" s="54"/>
      <c r="F808" s="54"/>
      <c r="G808" s="54"/>
      <c r="H808" s="54">
        <v>-25.55</v>
      </c>
      <c r="I808" s="54"/>
      <c r="J808" s="54"/>
      <c r="K808" s="54"/>
      <c r="L808" s="54"/>
      <c r="M808" s="54"/>
      <c r="N808" s="54"/>
      <c r="O808" s="54"/>
      <c r="P808" s="54">
        <f t="shared" si="288"/>
        <v>-51.09</v>
      </c>
    </row>
    <row r="809" spans="1:16" ht="13.5" customHeight="1">
      <c r="A809" s="65"/>
      <c r="B809" s="31"/>
      <c r="C809" s="64" t="s">
        <v>1529</v>
      </c>
      <c r="D809" s="40">
        <f>SUM(D810:D814)</f>
        <v>-954985.72</v>
      </c>
      <c r="E809" s="40">
        <f>SUM(E810:E814)</f>
        <v>-247643.37</v>
      </c>
      <c r="F809" s="40">
        <f>SUM(F810:F814)</f>
        <v>-356215.98000000004</v>
      </c>
      <c r="G809" s="40">
        <f>SUM(G810:G814)</f>
        <v>-71806.159999999989</v>
      </c>
      <c r="H809" s="40">
        <f>SUM(H810:H820)</f>
        <v>-388555.11</v>
      </c>
      <c r="I809" s="40">
        <f>SUM(I810:I821)</f>
        <v>-1770009.48</v>
      </c>
      <c r="J809" s="40">
        <f t="shared" ref="J809:O809" si="290">SUM(J810:J820)</f>
        <v>-1429815.59</v>
      </c>
      <c r="K809" s="40">
        <f t="shared" si="290"/>
        <v>-1662589.1900000002</v>
      </c>
      <c r="L809" s="40">
        <f t="shared" si="290"/>
        <v>-1855200</v>
      </c>
      <c r="M809" s="40">
        <f t="shared" si="290"/>
        <v>-1855200</v>
      </c>
      <c r="N809" s="40">
        <f t="shared" si="290"/>
        <v>-1855200</v>
      </c>
      <c r="O809" s="40">
        <f t="shared" si="290"/>
        <v>-2939139.32</v>
      </c>
      <c r="P809" s="40">
        <f>SUM(P810:P821)</f>
        <v>-15386359.920000002</v>
      </c>
    </row>
    <row r="810" spans="1:16" ht="13.5" customHeight="1">
      <c r="A810" s="65" t="s">
        <v>534</v>
      </c>
      <c r="B810" s="31" t="s">
        <v>173</v>
      </c>
      <c r="C810" s="65" t="s">
        <v>1530</v>
      </c>
      <c r="D810" s="54">
        <v>-17853.88</v>
      </c>
      <c r="E810" s="54">
        <v>-4788.49</v>
      </c>
      <c r="F810" s="54">
        <v>-10414.31</v>
      </c>
      <c r="G810" s="54">
        <v>-1222.47</v>
      </c>
      <c r="H810" s="54">
        <v>-5721.79</v>
      </c>
      <c r="I810" s="54">
        <v>-6089.9</v>
      </c>
      <c r="J810" s="54">
        <v>0</v>
      </c>
      <c r="K810" s="54">
        <v>-861.11</v>
      </c>
      <c r="L810" s="54"/>
      <c r="M810" s="54"/>
      <c r="N810" s="54"/>
      <c r="O810" s="54"/>
      <c r="P810" s="54">
        <f t="shared" si="288"/>
        <v>-46951.950000000004</v>
      </c>
    </row>
    <row r="811" spans="1:16" ht="13.5" customHeight="1">
      <c r="A811" s="65" t="s">
        <v>709</v>
      </c>
      <c r="B811" s="31" t="s">
        <v>173</v>
      </c>
      <c r="C811" s="65" t="s">
        <v>710</v>
      </c>
      <c r="D811" s="54">
        <v>-924669.49</v>
      </c>
      <c r="E811" s="54">
        <v>-207091.14</v>
      </c>
      <c r="F811" s="54">
        <v>-339760.46</v>
      </c>
      <c r="G811" s="54">
        <v>-70288.009999999995</v>
      </c>
      <c r="H811" s="54">
        <v>-379703.41</v>
      </c>
      <c r="I811" s="54">
        <v>-1737745.33</v>
      </c>
      <c r="J811" s="54">
        <v>-1424746.56</v>
      </c>
      <c r="K811" s="54">
        <v>-1655077.24</v>
      </c>
      <c r="L811" s="54">
        <v>-1850000</v>
      </c>
      <c r="M811" s="54">
        <f>L811</f>
        <v>-1850000</v>
      </c>
      <c r="N811" s="54">
        <f>M811</f>
        <v>-1850000</v>
      </c>
      <c r="O811" s="54">
        <v>-2933939.32</v>
      </c>
      <c r="P811" s="54">
        <f t="shared" si="288"/>
        <v>-15223020.960000001</v>
      </c>
    </row>
    <row r="812" spans="1:16" ht="13.5" customHeight="1">
      <c r="A812" s="65" t="s">
        <v>711</v>
      </c>
      <c r="B812" s="31" t="s">
        <v>173</v>
      </c>
      <c r="C812" s="65" t="s">
        <v>712</v>
      </c>
      <c r="D812" s="54">
        <v>-91.5</v>
      </c>
      <c r="E812" s="54"/>
      <c r="F812" s="54"/>
      <c r="G812" s="54"/>
      <c r="H812" s="54"/>
      <c r="I812" s="54"/>
      <c r="J812" s="54"/>
      <c r="K812" s="54">
        <v>-1.74</v>
      </c>
      <c r="L812" s="54"/>
      <c r="M812" s="54"/>
      <c r="N812" s="54"/>
      <c r="O812" s="54"/>
      <c r="P812" s="54">
        <f t="shared" si="288"/>
        <v>-93.24</v>
      </c>
    </row>
    <row r="813" spans="1:16" ht="13.5" customHeight="1">
      <c r="A813" s="65" t="s">
        <v>713</v>
      </c>
      <c r="B813" s="31" t="s">
        <v>173</v>
      </c>
      <c r="C813" s="65" t="s">
        <v>714</v>
      </c>
      <c r="D813" s="54">
        <v>-11853.35</v>
      </c>
      <c r="E813" s="54">
        <v>-2626.24</v>
      </c>
      <c r="F813" s="54">
        <v>-4451.21</v>
      </c>
      <c r="G813" s="54">
        <v>-295.68</v>
      </c>
      <c r="H813" s="54">
        <v>-2345.3000000000002</v>
      </c>
      <c r="I813" s="54">
        <v>-6303.36</v>
      </c>
      <c r="J813" s="54">
        <v>-5069.03</v>
      </c>
      <c r="K813" s="54">
        <v>-5741.6</v>
      </c>
      <c r="L813" s="54">
        <v>-5200</v>
      </c>
      <c r="M813" s="54">
        <f>L813</f>
        <v>-5200</v>
      </c>
      <c r="N813" s="54">
        <f>M813</f>
        <v>-5200</v>
      </c>
      <c r="O813" s="54">
        <f>N813</f>
        <v>-5200</v>
      </c>
      <c r="P813" s="54">
        <f t="shared" si="288"/>
        <v>-59485.77</v>
      </c>
    </row>
    <row r="814" spans="1:16" ht="13.5" customHeight="1">
      <c r="A814" s="65" t="s">
        <v>719</v>
      </c>
      <c r="B814" s="31" t="s">
        <v>173</v>
      </c>
      <c r="C814" s="65" t="s">
        <v>1531</v>
      </c>
      <c r="D814" s="54">
        <v>-517.5</v>
      </c>
      <c r="E814" s="54">
        <v>-33137.5</v>
      </c>
      <c r="F814" s="54">
        <v>-1590</v>
      </c>
      <c r="G814" s="54"/>
      <c r="H814" s="54"/>
      <c r="I814" s="54"/>
      <c r="J814" s="54"/>
      <c r="K814" s="54">
        <v>-907.5</v>
      </c>
      <c r="L814" s="54"/>
      <c r="M814" s="54"/>
      <c r="N814" s="54"/>
      <c r="O814" s="54"/>
      <c r="P814" s="54">
        <f t="shared" si="288"/>
        <v>-36152.5</v>
      </c>
    </row>
    <row r="815" spans="1:16" ht="13.5" customHeight="1">
      <c r="A815" s="65" t="s">
        <v>1150</v>
      </c>
      <c r="B815" s="31" t="s">
        <v>29</v>
      </c>
      <c r="C815" s="65" t="s">
        <v>1151</v>
      </c>
      <c r="D815" s="54"/>
      <c r="E815" s="54"/>
      <c r="F815" s="54"/>
      <c r="G815" s="54"/>
      <c r="H815" s="54">
        <v>-289.92</v>
      </c>
      <c r="I815" s="54"/>
      <c r="J815" s="54"/>
      <c r="K815" s="54"/>
      <c r="L815" s="54"/>
      <c r="M815" s="54"/>
      <c r="N815" s="54"/>
      <c r="O815" s="54"/>
      <c r="P815" s="54">
        <f t="shared" si="288"/>
        <v>-289.92</v>
      </c>
    </row>
    <row r="816" spans="1:16" ht="13.5" customHeight="1">
      <c r="A816" s="65" t="s">
        <v>1152</v>
      </c>
      <c r="B816" s="31" t="s">
        <v>32</v>
      </c>
      <c r="C816" s="65" t="s">
        <v>1153</v>
      </c>
      <c r="D816" s="54"/>
      <c r="E816" s="54"/>
      <c r="F816" s="54"/>
      <c r="G816" s="54"/>
      <c r="H816" s="54">
        <v>-120.84</v>
      </c>
      <c r="I816" s="54"/>
      <c r="J816" s="54"/>
      <c r="K816" s="54"/>
      <c r="L816" s="54"/>
      <c r="M816" s="54"/>
      <c r="N816" s="54"/>
      <c r="O816" s="54"/>
      <c r="P816" s="54">
        <f t="shared" si="288"/>
        <v>-120.84</v>
      </c>
    </row>
    <row r="817" spans="1:16" ht="13.5" customHeight="1">
      <c r="A817" s="65" t="s">
        <v>1154</v>
      </c>
      <c r="B817" s="31" t="s">
        <v>35</v>
      </c>
      <c r="C817" s="65" t="s">
        <v>1155</v>
      </c>
      <c r="D817" s="54"/>
      <c r="E817" s="54"/>
      <c r="F817" s="54"/>
      <c r="G817" s="54"/>
      <c r="H817" s="54">
        <v>-72.48</v>
      </c>
      <c r="I817" s="54"/>
      <c r="J817" s="54"/>
      <c r="K817" s="54"/>
      <c r="L817" s="54"/>
      <c r="M817" s="54"/>
      <c r="N817" s="54"/>
      <c r="O817" s="54"/>
      <c r="P817" s="54">
        <f t="shared" si="288"/>
        <v>-72.48</v>
      </c>
    </row>
    <row r="818" spans="1:16" ht="13.5" customHeight="1">
      <c r="A818" s="65" t="s">
        <v>1287</v>
      </c>
      <c r="B818" s="31" t="s">
        <v>29</v>
      </c>
      <c r="C818" s="65" t="s">
        <v>1288</v>
      </c>
      <c r="D818" s="54"/>
      <c r="E818" s="54"/>
      <c r="F818" s="54"/>
      <c r="G818" s="54"/>
      <c r="H818" s="54">
        <v>-180.82</v>
      </c>
      <c r="I818" s="54"/>
      <c r="J818" s="54"/>
      <c r="K818" s="54"/>
      <c r="L818" s="54"/>
      <c r="M818" s="54"/>
      <c r="N818" s="54"/>
      <c r="O818" s="54"/>
      <c r="P818" s="54">
        <f t="shared" si="288"/>
        <v>-180.82</v>
      </c>
    </row>
    <row r="819" spans="1:16" ht="13.5" customHeight="1">
      <c r="A819" s="65" t="s">
        <v>1289</v>
      </c>
      <c r="B819" s="31" t="s">
        <v>32</v>
      </c>
      <c r="C819" s="65" t="s">
        <v>1290</v>
      </c>
      <c r="D819" s="54"/>
      <c r="E819" s="54"/>
      <c r="F819" s="54"/>
      <c r="G819" s="54"/>
      <c r="H819" s="54">
        <v>-75.34</v>
      </c>
      <c r="I819" s="54"/>
      <c r="J819" s="54"/>
      <c r="K819" s="54"/>
      <c r="L819" s="54"/>
      <c r="M819" s="54"/>
      <c r="N819" s="54"/>
      <c r="O819" s="54"/>
      <c r="P819" s="54">
        <f t="shared" si="288"/>
        <v>-75.34</v>
      </c>
    </row>
    <row r="820" spans="1:16" ht="13.5" customHeight="1">
      <c r="A820" s="65" t="s">
        <v>1291</v>
      </c>
      <c r="B820" s="31" t="s">
        <v>35</v>
      </c>
      <c r="C820" s="65" t="s">
        <v>1292</v>
      </c>
      <c r="D820" s="54"/>
      <c r="E820" s="54"/>
      <c r="F820" s="54"/>
      <c r="G820" s="54"/>
      <c r="H820" s="54">
        <v>-45.21</v>
      </c>
      <c r="I820" s="54"/>
      <c r="J820" s="54"/>
      <c r="K820" s="54"/>
      <c r="L820" s="54"/>
      <c r="M820" s="54"/>
      <c r="N820" s="54"/>
      <c r="O820" s="54"/>
      <c r="P820" s="54">
        <f t="shared" si="288"/>
        <v>-45.21</v>
      </c>
    </row>
    <row r="821" spans="1:16" ht="13.5" customHeight="1">
      <c r="A821" s="65" t="s">
        <v>1366</v>
      </c>
      <c r="B821" s="31" t="s">
        <v>618</v>
      </c>
      <c r="C821" s="65" t="s">
        <v>1367</v>
      </c>
      <c r="D821" s="54"/>
      <c r="E821" s="54"/>
      <c r="F821" s="54"/>
      <c r="G821" s="54"/>
      <c r="H821" s="54"/>
      <c r="I821" s="54">
        <v>-19870.89</v>
      </c>
      <c r="J821" s="54"/>
      <c r="K821" s="54"/>
      <c r="L821" s="54"/>
      <c r="M821" s="54"/>
      <c r="N821" s="54"/>
      <c r="O821" s="54"/>
      <c r="P821" s="54">
        <f t="shared" si="288"/>
        <v>-19870.89</v>
      </c>
    </row>
    <row r="822" spans="1:16" s="80" customFormat="1" ht="13.5" customHeight="1">
      <c r="A822" s="85"/>
      <c r="B822" s="64" t="s">
        <v>1532</v>
      </c>
      <c r="C822" s="64"/>
      <c r="D822" s="79">
        <f>D670+D677+D690+D728+D767+D809</f>
        <v>-6254308.0800000001</v>
      </c>
      <c r="E822" s="79">
        <f>E670+E677+E690+E728+E809+E767</f>
        <v>-3140693.3899999997</v>
      </c>
      <c r="F822" s="79">
        <f>F670+F677+F690+F728+F809+F767</f>
        <v>-3044549.8599999994</v>
      </c>
      <c r="G822" s="79">
        <f>G670+G677+G690+G728+G809+G767</f>
        <v>-3184977.28</v>
      </c>
      <c r="H822" s="79">
        <f>H670+H677+H690+H728+H809+H767</f>
        <v>-3493533.4599999995</v>
      </c>
      <c r="I822" s="79">
        <f t="shared" ref="I822:O822" si="291">I670+I677+I690+I728+I809+I767</f>
        <v>-4369862.43</v>
      </c>
      <c r="J822" s="79">
        <f t="shared" si="291"/>
        <v>-4792719.04</v>
      </c>
      <c r="K822" s="79">
        <f t="shared" si="291"/>
        <v>-4061604.12</v>
      </c>
      <c r="L822" s="79">
        <f t="shared" si="291"/>
        <v>-4261460.83</v>
      </c>
      <c r="M822" s="79">
        <f>M670+M677+M690+M728+M809+M767</f>
        <v>-3871875.08</v>
      </c>
      <c r="N822" s="79">
        <f t="shared" si="291"/>
        <v>-4308363.58</v>
      </c>
      <c r="O822" s="79">
        <f t="shared" si="291"/>
        <v>-6870502.1500000004</v>
      </c>
      <c r="P822" s="79">
        <f>P670+P677+P690+P728+P809+P767</f>
        <v>-51654449.300000004</v>
      </c>
    </row>
    <row r="823" spans="1:16" s="37" customFormat="1" ht="13.5" customHeight="1">
      <c r="A823" s="67"/>
      <c r="B823" s="68"/>
      <c r="C823" s="69" t="s">
        <v>1533</v>
      </c>
      <c r="D823" s="70">
        <f t="shared" ref="D823:P823" si="292">SUM(D3+D590+D656+D822)</f>
        <v>59300551.969999999</v>
      </c>
      <c r="E823" s="70">
        <f t="shared" si="292"/>
        <v>40009854.410000004</v>
      </c>
      <c r="F823" s="70">
        <f t="shared" si="292"/>
        <v>39279828.999999993</v>
      </c>
      <c r="G823" s="70">
        <f t="shared" si="292"/>
        <v>40745492.270000003</v>
      </c>
      <c r="H823" s="70">
        <f t="shared" si="292"/>
        <v>38921237.079999998</v>
      </c>
      <c r="I823" s="70">
        <f t="shared" si="292"/>
        <v>38498561.000000007</v>
      </c>
      <c r="J823" s="70">
        <f t="shared" si="292"/>
        <v>42397304.979999997</v>
      </c>
      <c r="K823" s="70">
        <f t="shared" si="292"/>
        <v>39964757.32</v>
      </c>
      <c r="L823" s="70">
        <f t="shared" si="292"/>
        <v>36973218.739999995</v>
      </c>
      <c r="M823" s="70">
        <f t="shared" si="292"/>
        <v>36553420.590000004</v>
      </c>
      <c r="N823" s="70">
        <f t="shared" si="292"/>
        <v>37984275.384999998</v>
      </c>
      <c r="O823" s="70">
        <f t="shared" si="292"/>
        <v>50171170.659444444</v>
      </c>
      <c r="P823" s="70">
        <f t="shared" si="292"/>
        <v>500800000.00444454</v>
      </c>
    </row>
    <row r="824" spans="1:16" ht="13.5" customHeight="1">
      <c r="B824" s="1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</row>
    <row r="825" spans="1:16" ht="13.5" customHeight="1">
      <c r="A825" s="190"/>
      <c r="B825" s="190"/>
      <c r="C825" s="190"/>
      <c r="D825" s="190"/>
      <c r="E825" s="190"/>
    </row>
    <row r="826" spans="1:16" ht="13.5" customHeight="1">
      <c r="A826" s="187"/>
      <c r="B826" s="187"/>
      <c r="C826" s="187"/>
      <c r="D826" s="187"/>
      <c r="E826" s="187"/>
    </row>
    <row r="827" spans="1:16" ht="13.5" customHeight="1">
      <c r="B827" s="172"/>
    </row>
    <row r="828" spans="1:16" ht="13.5" customHeight="1">
      <c r="B828" s="172"/>
    </row>
    <row r="829" spans="1:16" ht="13.5" customHeight="1">
      <c r="B829" s="172"/>
    </row>
  </sheetData>
  <mergeCells count="6">
    <mergeCell ref="A826:E826"/>
    <mergeCell ref="P1:P2"/>
    <mergeCell ref="A825:E825"/>
    <mergeCell ref="B1:B2"/>
    <mergeCell ref="A1:A2"/>
    <mergeCell ref="C1:C2"/>
  </mergeCells>
  <phoneticPr fontId="19" type="noConversion"/>
  <printOptions horizontalCentered="1"/>
  <pageMargins left="0.19685039370078741" right="0.19685039370078741" top="0.70866141732283472" bottom="0.19685039370078741" header="0.19685039370078741" footer="0.15748031496062992"/>
  <pageSetup paperSize="9" firstPageNumber="0" orientation="portrait" horizontalDpi="300" verticalDpi="300" r:id="rId1"/>
  <headerFooter alignWithMargins="0">
    <oddHeader xml:space="preserve">&amp;C&amp;12PREFEITURA MUNICIPAL DE SANTA MARIA
&amp;10SECRETARIA DE MUNICÍPIO DAS FINANÇAS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378"/>
  <sheetViews>
    <sheetView tabSelected="1" zoomScaleNormal="100" zoomScaleSheetLayoutView="80" workbookViewId="0">
      <pane xSplit="3" ySplit="1" topLeftCell="D1043" activePane="bottomRight" state="frozen"/>
      <selection pane="topRight" activeCell="D1" sqref="D1"/>
      <selection pane="bottomLeft" activeCell="A2" sqref="A2"/>
      <selection pane="bottomRight" activeCell="G858" sqref="G858"/>
    </sheetView>
  </sheetViews>
  <sheetFormatPr defaultColWidth="11.5703125" defaultRowHeight="12.75"/>
  <cols>
    <col min="1" max="1" width="15.28515625" style="125" customWidth="1"/>
    <col min="2" max="2" width="39.7109375" style="135" customWidth="1"/>
    <col min="3" max="3" width="6.140625" style="185" hidden="1" customWidth="1"/>
    <col min="4" max="4" width="13.85546875" style="72" customWidth="1"/>
    <col min="5" max="5" width="13.28515625" style="72" customWidth="1"/>
    <col min="6" max="6" width="13.42578125" style="72" customWidth="1"/>
    <col min="7" max="10" width="13.5703125" style="72" customWidth="1"/>
    <col min="11" max="11" width="13.85546875" style="72" customWidth="1"/>
    <col min="12" max="226" width="11.5703125" style="103"/>
    <col min="227" max="255" width="11.5703125" style="102"/>
    <col min="256" max="256" width="16.42578125" style="102" customWidth="1"/>
    <col min="257" max="257" width="0" style="102" hidden="1" customWidth="1"/>
    <col min="258" max="258" width="41.140625" style="102" customWidth="1"/>
    <col min="259" max="259" width="6.140625" style="102" customWidth="1"/>
    <col min="260" max="266" width="12.85546875" style="102" customWidth="1"/>
    <col min="267" max="511" width="11.5703125" style="102"/>
    <col min="512" max="512" width="16.42578125" style="102" customWidth="1"/>
    <col min="513" max="513" width="0" style="102" hidden="1" customWidth="1"/>
    <col min="514" max="514" width="41.140625" style="102" customWidth="1"/>
    <col min="515" max="515" width="6.140625" style="102" customWidth="1"/>
    <col min="516" max="522" width="12.85546875" style="102" customWidth="1"/>
    <col min="523" max="767" width="11.5703125" style="102"/>
    <col min="768" max="768" width="16.42578125" style="102" customWidth="1"/>
    <col min="769" max="769" width="0" style="102" hidden="1" customWidth="1"/>
    <col min="770" max="770" width="41.140625" style="102" customWidth="1"/>
    <col min="771" max="771" width="6.140625" style="102" customWidth="1"/>
    <col min="772" max="778" width="12.85546875" style="102" customWidth="1"/>
    <col min="779" max="1023" width="11.5703125" style="102"/>
    <col min="1024" max="1024" width="16.42578125" style="102" customWidth="1"/>
    <col min="1025" max="1025" width="0" style="102" hidden="1" customWidth="1"/>
    <col min="1026" max="1026" width="41.140625" style="102" customWidth="1"/>
    <col min="1027" max="1027" width="6.140625" style="102" customWidth="1"/>
    <col min="1028" max="1034" width="12.85546875" style="102" customWidth="1"/>
    <col min="1035" max="1279" width="11.5703125" style="102"/>
    <col min="1280" max="1280" width="16.42578125" style="102" customWidth="1"/>
    <col min="1281" max="1281" width="0" style="102" hidden="1" customWidth="1"/>
    <col min="1282" max="1282" width="41.140625" style="102" customWidth="1"/>
    <col min="1283" max="1283" width="6.140625" style="102" customWidth="1"/>
    <col min="1284" max="1290" width="12.85546875" style="102" customWidth="1"/>
    <col min="1291" max="1535" width="11.5703125" style="102"/>
    <col min="1536" max="1536" width="16.42578125" style="102" customWidth="1"/>
    <col min="1537" max="1537" width="0" style="102" hidden="1" customWidth="1"/>
    <col min="1538" max="1538" width="41.140625" style="102" customWidth="1"/>
    <col min="1539" max="1539" width="6.140625" style="102" customWidth="1"/>
    <col min="1540" max="1546" width="12.85546875" style="102" customWidth="1"/>
    <col min="1547" max="1791" width="11.5703125" style="102"/>
    <col min="1792" max="1792" width="16.42578125" style="102" customWidth="1"/>
    <col min="1793" max="1793" width="0" style="102" hidden="1" customWidth="1"/>
    <col min="1794" max="1794" width="41.140625" style="102" customWidth="1"/>
    <col min="1795" max="1795" width="6.140625" style="102" customWidth="1"/>
    <col min="1796" max="1802" width="12.85546875" style="102" customWidth="1"/>
    <col min="1803" max="2047" width="11.5703125" style="102"/>
    <col min="2048" max="2048" width="16.42578125" style="102" customWidth="1"/>
    <col min="2049" max="2049" width="0" style="102" hidden="1" customWidth="1"/>
    <col min="2050" max="2050" width="41.140625" style="102" customWidth="1"/>
    <col min="2051" max="2051" width="6.140625" style="102" customWidth="1"/>
    <col min="2052" max="2058" width="12.85546875" style="102" customWidth="1"/>
    <col min="2059" max="2303" width="11.5703125" style="102"/>
    <col min="2304" max="2304" width="16.42578125" style="102" customWidth="1"/>
    <col min="2305" max="2305" width="0" style="102" hidden="1" customWidth="1"/>
    <col min="2306" max="2306" width="41.140625" style="102" customWidth="1"/>
    <col min="2307" max="2307" width="6.140625" style="102" customWidth="1"/>
    <col min="2308" max="2314" width="12.85546875" style="102" customWidth="1"/>
    <col min="2315" max="2559" width="11.5703125" style="102"/>
    <col min="2560" max="2560" width="16.42578125" style="102" customWidth="1"/>
    <col min="2561" max="2561" width="0" style="102" hidden="1" customWidth="1"/>
    <col min="2562" max="2562" width="41.140625" style="102" customWidth="1"/>
    <col min="2563" max="2563" width="6.140625" style="102" customWidth="1"/>
    <col min="2564" max="2570" width="12.85546875" style="102" customWidth="1"/>
    <col min="2571" max="2815" width="11.5703125" style="102"/>
    <col min="2816" max="2816" width="16.42578125" style="102" customWidth="1"/>
    <col min="2817" max="2817" width="0" style="102" hidden="1" customWidth="1"/>
    <col min="2818" max="2818" width="41.140625" style="102" customWidth="1"/>
    <col min="2819" max="2819" width="6.140625" style="102" customWidth="1"/>
    <col min="2820" max="2826" width="12.85546875" style="102" customWidth="1"/>
    <col min="2827" max="3071" width="11.5703125" style="102"/>
    <col min="3072" max="3072" width="16.42578125" style="102" customWidth="1"/>
    <col min="3073" max="3073" width="0" style="102" hidden="1" customWidth="1"/>
    <col min="3074" max="3074" width="41.140625" style="102" customWidth="1"/>
    <col min="3075" max="3075" width="6.140625" style="102" customWidth="1"/>
    <col min="3076" max="3082" width="12.85546875" style="102" customWidth="1"/>
    <col min="3083" max="3327" width="11.5703125" style="102"/>
    <col min="3328" max="3328" width="16.42578125" style="102" customWidth="1"/>
    <col min="3329" max="3329" width="0" style="102" hidden="1" customWidth="1"/>
    <col min="3330" max="3330" width="41.140625" style="102" customWidth="1"/>
    <col min="3331" max="3331" width="6.140625" style="102" customWidth="1"/>
    <col min="3332" max="3338" width="12.85546875" style="102" customWidth="1"/>
    <col min="3339" max="3583" width="11.5703125" style="102"/>
    <col min="3584" max="3584" width="16.42578125" style="102" customWidth="1"/>
    <col min="3585" max="3585" width="0" style="102" hidden="1" customWidth="1"/>
    <col min="3586" max="3586" width="41.140625" style="102" customWidth="1"/>
    <col min="3587" max="3587" width="6.140625" style="102" customWidth="1"/>
    <col min="3588" max="3594" width="12.85546875" style="102" customWidth="1"/>
    <col min="3595" max="3839" width="11.5703125" style="102"/>
    <col min="3840" max="3840" width="16.42578125" style="102" customWidth="1"/>
    <col min="3841" max="3841" width="0" style="102" hidden="1" customWidth="1"/>
    <col min="3842" max="3842" width="41.140625" style="102" customWidth="1"/>
    <col min="3843" max="3843" width="6.140625" style="102" customWidth="1"/>
    <col min="3844" max="3850" width="12.85546875" style="102" customWidth="1"/>
    <col min="3851" max="4095" width="11.5703125" style="102"/>
    <col min="4096" max="4096" width="16.42578125" style="102" customWidth="1"/>
    <col min="4097" max="4097" width="0" style="102" hidden="1" customWidth="1"/>
    <col min="4098" max="4098" width="41.140625" style="102" customWidth="1"/>
    <col min="4099" max="4099" width="6.140625" style="102" customWidth="1"/>
    <col min="4100" max="4106" width="12.85546875" style="102" customWidth="1"/>
    <col min="4107" max="4351" width="11.5703125" style="102"/>
    <col min="4352" max="4352" width="16.42578125" style="102" customWidth="1"/>
    <col min="4353" max="4353" width="0" style="102" hidden="1" customWidth="1"/>
    <col min="4354" max="4354" width="41.140625" style="102" customWidth="1"/>
    <col min="4355" max="4355" width="6.140625" style="102" customWidth="1"/>
    <col min="4356" max="4362" width="12.85546875" style="102" customWidth="1"/>
    <col min="4363" max="4607" width="11.5703125" style="102"/>
    <col min="4608" max="4608" width="16.42578125" style="102" customWidth="1"/>
    <col min="4609" max="4609" width="0" style="102" hidden="1" customWidth="1"/>
    <col min="4610" max="4610" width="41.140625" style="102" customWidth="1"/>
    <col min="4611" max="4611" width="6.140625" style="102" customWidth="1"/>
    <col min="4612" max="4618" width="12.85546875" style="102" customWidth="1"/>
    <col min="4619" max="4863" width="11.5703125" style="102"/>
    <col min="4864" max="4864" width="16.42578125" style="102" customWidth="1"/>
    <col min="4865" max="4865" width="0" style="102" hidden="1" customWidth="1"/>
    <col min="4866" max="4866" width="41.140625" style="102" customWidth="1"/>
    <col min="4867" max="4867" width="6.140625" style="102" customWidth="1"/>
    <col min="4868" max="4874" width="12.85546875" style="102" customWidth="1"/>
    <col min="4875" max="5119" width="11.5703125" style="102"/>
    <col min="5120" max="5120" width="16.42578125" style="102" customWidth="1"/>
    <col min="5121" max="5121" width="0" style="102" hidden="1" customWidth="1"/>
    <col min="5122" max="5122" width="41.140625" style="102" customWidth="1"/>
    <col min="5123" max="5123" width="6.140625" style="102" customWidth="1"/>
    <col min="5124" max="5130" width="12.85546875" style="102" customWidth="1"/>
    <col min="5131" max="5375" width="11.5703125" style="102"/>
    <col min="5376" max="5376" width="16.42578125" style="102" customWidth="1"/>
    <col min="5377" max="5377" width="0" style="102" hidden="1" customWidth="1"/>
    <col min="5378" max="5378" width="41.140625" style="102" customWidth="1"/>
    <col min="5379" max="5379" width="6.140625" style="102" customWidth="1"/>
    <col min="5380" max="5386" width="12.85546875" style="102" customWidth="1"/>
    <col min="5387" max="5631" width="11.5703125" style="102"/>
    <col min="5632" max="5632" width="16.42578125" style="102" customWidth="1"/>
    <col min="5633" max="5633" width="0" style="102" hidden="1" customWidth="1"/>
    <col min="5634" max="5634" width="41.140625" style="102" customWidth="1"/>
    <col min="5635" max="5635" width="6.140625" style="102" customWidth="1"/>
    <col min="5636" max="5642" width="12.85546875" style="102" customWidth="1"/>
    <col min="5643" max="5887" width="11.5703125" style="102"/>
    <col min="5888" max="5888" width="16.42578125" style="102" customWidth="1"/>
    <col min="5889" max="5889" width="0" style="102" hidden="1" customWidth="1"/>
    <col min="5890" max="5890" width="41.140625" style="102" customWidth="1"/>
    <col min="5891" max="5891" width="6.140625" style="102" customWidth="1"/>
    <col min="5892" max="5898" width="12.85546875" style="102" customWidth="1"/>
    <col min="5899" max="6143" width="11.5703125" style="102"/>
    <col min="6144" max="6144" width="16.42578125" style="102" customWidth="1"/>
    <col min="6145" max="6145" width="0" style="102" hidden="1" customWidth="1"/>
    <col min="6146" max="6146" width="41.140625" style="102" customWidth="1"/>
    <col min="6147" max="6147" width="6.140625" style="102" customWidth="1"/>
    <col min="6148" max="6154" width="12.85546875" style="102" customWidth="1"/>
    <col min="6155" max="6399" width="11.5703125" style="102"/>
    <col min="6400" max="6400" width="16.42578125" style="102" customWidth="1"/>
    <col min="6401" max="6401" width="0" style="102" hidden="1" customWidth="1"/>
    <col min="6402" max="6402" width="41.140625" style="102" customWidth="1"/>
    <col min="6403" max="6403" width="6.140625" style="102" customWidth="1"/>
    <col min="6404" max="6410" width="12.85546875" style="102" customWidth="1"/>
    <col min="6411" max="6655" width="11.5703125" style="102"/>
    <col min="6656" max="6656" width="16.42578125" style="102" customWidth="1"/>
    <col min="6657" max="6657" width="0" style="102" hidden="1" customWidth="1"/>
    <col min="6658" max="6658" width="41.140625" style="102" customWidth="1"/>
    <col min="6659" max="6659" width="6.140625" style="102" customWidth="1"/>
    <col min="6660" max="6666" width="12.85546875" style="102" customWidth="1"/>
    <col min="6667" max="6911" width="11.5703125" style="102"/>
    <col min="6912" max="6912" width="16.42578125" style="102" customWidth="1"/>
    <col min="6913" max="6913" width="0" style="102" hidden="1" customWidth="1"/>
    <col min="6914" max="6914" width="41.140625" style="102" customWidth="1"/>
    <col min="6915" max="6915" width="6.140625" style="102" customWidth="1"/>
    <col min="6916" max="6922" width="12.85546875" style="102" customWidth="1"/>
    <col min="6923" max="7167" width="11.5703125" style="102"/>
    <col min="7168" max="7168" width="16.42578125" style="102" customWidth="1"/>
    <col min="7169" max="7169" width="0" style="102" hidden="1" customWidth="1"/>
    <col min="7170" max="7170" width="41.140625" style="102" customWidth="1"/>
    <col min="7171" max="7171" width="6.140625" style="102" customWidth="1"/>
    <col min="7172" max="7178" width="12.85546875" style="102" customWidth="1"/>
    <col min="7179" max="7423" width="11.5703125" style="102"/>
    <col min="7424" max="7424" width="16.42578125" style="102" customWidth="1"/>
    <col min="7425" max="7425" width="0" style="102" hidden="1" customWidth="1"/>
    <col min="7426" max="7426" width="41.140625" style="102" customWidth="1"/>
    <col min="7427" max="7427" width="6.140625" style="102" customWidth="1"/>
    <col min="7428" max="7434" width="12.85546875" style="102" customWidth="1"/>
    <col min="7435" max="7679" width="11.5703125" style="102"/>
    <col min="7680" max="7680" width="16.42578125" style="102" customWidth="1"/>
    <col min="7681" max="7681" width="0" style="102" hidden="1" customWidth="1"/>
    <col min="7682" max="7682" width="41.140625" style="102" customWidth="1"/>
    <col min="7683" max="7683" width="6.140625" style="102" customWidth="1"/>
    <col min="7684" max="7690" width="12.85546875" style="102" customWidth="1"/>
    <col min="7691" max="7935" width="11.5703125" style="102"/>
    <col min="7936" max="7936" width="16.42578125" style="102" customWidth="1"/>
    <col min="7937" max="7937" width="0" style="102" hidden="1" customWidth="1"/>
    <col min="7938" max="7938" width="41.140625" style="102" customWidth="1"/>
    <col min="7939" max="7939" width="6.140625" style="102" customWidth="1"/>
    <col min="7940" max="7946" width="12.85546875" style="102" customWidth="1"/>
    <col min="7947" max="8191" width="11.5703125" style="102"/>
    <col min="8192" max="8192" width="16.42578125" style="102" customWidth="1"/>
    <col min="8193" max="8193" width="0" style="102" hidden="1" customWidth="1"/>
    <col min="8194" max="8194" width="41.140625" style="102" customWidth="1"/>
    <col min="8195" max="8195" width="6.140625" style="102" customWidth="1"/>
    <col min="8196" max="8202" width="12.85546875" style="102" customWidth="1"/>
    <col min="8203" max="8447" width="11.5703125" style="102"/>
    <col min="8448" max="8448" width="16.42578125" style="102" customWidth="1"/>
    <col min="8449" max="8449" width="0" style="102" hidden="1" customWidth="1"/>
    <col min="8450" max="8450" width="41.140625" style="102" customWidth="1"/>
    <col min="8451" max="8451" width="6.140625" style="102" customWidth="1"/>
    <col min="8452" max="8458" width="12.85546875" style="102" customWidth="1"/>
    <col min="8459" max="8703" width="11.5703125" style="102"/>
    <col min="8704" max="8704" width="16.42578125" style="102" customWidth="1"/>
    <col min="8705" max="8705" width="0" style="102" hidden="1" customWidth="1"/>
    <col min="8706" max="8706" width="41.140625" style="102" customWidth="1"/>
    <col min="8707" max="8707" width="6.140625" style="102" customWidth="1"/>
    <col min="8708" max="8714" width="12.85546875" style="102" customWidth="1"/>
    <col min="8715" max="8959" width="11.5703125" style="102"/>
    <col min="8960" max="8960" width="16.42578125" style="102" customWidth="1"/>
    <col min="8961" max="8961" width="0" style="102" hidden="1" customWidth="1"/>
    <col min="8962" max="8962" width="41.140625" style="102" customWidth="1"/>
    <col min="8963" max="8963" width="6.140625" style="102" customWidth="1"/>
    <col min="8964" max="8970" width="12.85546875" style="102" customWidth="1"/>
    <col min="8971" max="9215" width="11.5703125" style="102"/>
    <col min="9216" max="9216" width="16.42578125" style="102" customWidth="1"/>
    <col min="9217" max="9217" width="0" style="102" hidden="1" customWidth="1"/>
    <col min="9218" max="9218" width="41.140625" style="102" customWidth="1"/>
    <col min="9219" max="9219" width="6.140625" style="102" customWidth="1"/>
    <col min="9220" max="9226" width="12.85546875" style="102" customWidth="1"/>
    <col min="9227" max="9471" width="11.5703125" style="102"/>
    <col min="9472" max="9472" width="16.42578125" style="102" customWidth="1"/>
    <col min="9473" max="9473" width="0" style="102" hidden="1" customWidth="1"/>
    <col min="9474" max="9474" width="41.140625" style="102" customWidth="1"/>
    <col min="9475" max="9475" width="6.140625" style="102" customWidth="1"/>
    <col min="9476" max="9482" width="12.85546875" style="102" customWidth="1"/>
    <col min="9483" max="9727" width="11.5703125" style="102"/>
    <col min="9728" max="9728" width="16.42578125" style="102" customWidth="1"/>
    <col min="9729" max="9729" width="0" style="102" hidden="1" customWidth="1"/>
    <col min="9730" max="9730" width="41.140625" style="102" customWidth="1"/>
    <col min="9731" max="9731" width="6.140625" style="102" customWidth="1"/>
    <col min="9732" max="9738" width="12.85546875" style="102" customWidth="1"/>
    <col min="9739" max="9983" width="11.5703125" style="102"/>
    <col min="9984" max="9984" width="16.42578125" style="102" customWidth="1"/>
    <col min="9985" max="9985" width="0" style="102" hidden="1" customWidth="1"/>
    <col min="9986" max="9986" width="41.140625" style="102" customWidth="1"/>
    <col min="9987" max="9987" width="6.140625" style="102" customWidth="1"/>
    <col min="9988" max="9994" width="12.85546875" style="102" customWidth="1"/>
    <col min="9995" max="10239" width="11.5703125" style="102"/>
    <col min="10240" max="10240" width="16.42578125" style="102" customWidth="1"/>
    <col min="10241" max="10241" width="0" style="102" hidden="1" customWidth="1"/>
    <col min="10242" max="10242" width="41.140625" style="102" customWidth="1"/>
    <col min="10243" max="10243" width="6.140625" style="102" customWidth="1"/>
    <col min="10244" max="10250" width="12.85546875" style="102" customWidth="1"/>
    <col min="10251" max="10495" width="11.5703125" style="102"/>
    <col min="10496" max="10496" width="16.42578125" style="102" customWidth="1"/>
    <col min="10497" max="10497" width="0" style="102" hidden="1" customWidth="1"/>
    <col min="10498" max="10498" width="41.140625" style="102" customWidth="1"/>
    <col min="10499" max="10499" width="6.140625" style="102" customWidth="1"/>
    <col min="10500" max="10506" width="12.85546875" style="102" customWidth="1"/>
    <col min="10507" max="10751" width="11.5703125" style="102"/>
    <col min="10752" max="10752" width="16.42578125" style="102" customWidth="1"/>
    <col min="10753" max="10753" width="0" style="102" hidden="1" customWidth="1"/>
    <col min="10754" max="10754" width="41.140625" style="102" customWidth="1"/>
    <col min="10755" max="10755" width="6.140625" style="102" customWidth="1"/>
    <col min="10756" max="10762" width="12.85546875" style="102" customWidth="1"/>
    <col min="10763" max="11007" width="11.5703125" style="102"/>
    <col min="11008" max="11008" width="16.42578125" style="102" customWidth="1"/>
    <col min="11009" max="11009" width="0" style="102" hidden="1" customWidth="1"/>
    <col min="11010" max="11010" width="41.140625" style="102" customWidth="1"/>
    <col min="11011" max="11011" width="6.140625" style="102" customWidth="1"/>
    <col min="11012" max="11018" width="12.85546875" style="102" customWidth="1"/>
    <col min="11019" max="11263" width="11.5703125" style="102"/>
    <col min="11264" max="11264" width="16.42578125" style="102" customWidth="1"/>
    <col min="11265" max="11265" width="0" style="102" hidden="1" customWidth="1"/>
    <col min="11266" max="11266" width="41.140625" style="102" customWidth="1"/>
    <col min="11267" max="11267" width="6.140625" style="102" customWidth="1"/>
    <col min="11268" max="11274" width="12.85546875" style="102" customWidth="1"/>
    <col min="11275" max="11519" width="11.5703125" style="102"/>
    <col min="11520" max="11520" width="16.42578125" style="102" customWidth="1"/>
    <col min="11521" max="11521" width="0" style="102" hidden="1" customWidth="1"/>
    <col min="11522" max="11522" width="41.140625" style="102" customWidth="1"/>
    <col min="11523" max="11523" width="6.140625" style="102" customWidth="1"/>
    <col min="11524" max="11530" width="12.85546875" style="102" customWidth="1"/>
    <col min="11531" max="11775" width="11.5703125" style="102"/>
    <col min="11776" max="11776" width="16.42578125" style="102" customWidth="1"/>
    <col min="11777" max="11777" width="0" style="102" hidden="1" customWidth="1"/>
    <col min="11778" max="11778" width="41.140625" style="102" customWidth="1"/>
    <col min="11779" max="11779" width="6.140625" style="102" customWidth="1"/>
    <col min="11780" max="11786" width="12.85546875" style="102" customWidth="1"/>
    <col min="11787" max="12031" width="11.5703125" style="102"/>
    <col min="12032" max="12032" width="16.42578125" style="102" customWidth="1"/>
    <col min="12033" max="12033" width="0" style="102" hidden="1" customWidth="1"/>
    <col min="12034" max="12034" width="41.140625" style="102" customWidth="1"/>
    <col min="12035" max="12035" width="6.140625" style="102" customWidth="1"/>
    <col min="12036" max="12042" width="12.85546875" style="102" customWidth="1"/>
    <col min="12043" max="12287" width="11.5703125" style="102"/>
    <col min="12288" max="12288" width="16.42578125" style="102" customWidth="1"/>
    <col min="12289" max="12289" width="0" style="102" hidden="1" customWidth="1"/>
    <col min="12290" max="12290" width="41.140625" style="102" customWidth="1"/>
    <col min="12291" max="12291" width="6.140625" style="102" customWidth="1"/>
    <col min="12292" max="12298" width="12.85546875" style="102" customWidth="1"/>
    <col min="12299" max="12543" width="11.5703125" style="102"/>
    <col min="12544" max="12544" width="16.42578125" style="102" customWidth="1"/>
    <col min="12545" max="12545" width="0" style="102" hidden="1" customWidth="1"/>
    <col min="12546" max="12546" width="41.140625" style="102" customWidth="1"/>
    <col min="12547" max="12547" width="6.140625" style="102" customWidth="1"/>
    <col min="12548" max="12554" width="12.85546875" style="102" customWidth="1"/>
    <col min="12555" max="12799" width="11.5703125" style="102"/>
    <col min="12800" max="12800" width="16.42578125" style="102" customWidth="1"/>
    <col min="12801" max="12801" width="0" style="102" hidden="1" customWidth="1"/>
    <col min="12802" max="12802" width="41.140625" style="102" customWidth="1"/>
    <col min="12803" max="12803" width="6.140625" style="102" customWidth="1"/>
    <col min="12804" max="12810" width="12.85546875" style="102" customWidth="1"/>
    <col min="12811" max="13055" width="11.5703125" style="102"/>
    <col min="13056" max="13056" width="16.42578125" style="102" customWidth="1"/>
    <col min="13057" max="13057" width="0" style="102" hidden="1" customWidth="1"/>
    <col min="13058" max="13058" width="41.140625" style="102" customWidth="1"/>
    <col min="13059" max="13059" width="6.140625" style="102" customWidth="1"/>
    <col min="13060" max="13066" width="12.85546875" style="102" customWidth="1"/>
    <col min="13067" max="13311" width="11.5703125" style="102"/>
    <col min="13312" max="13312" width="16.42578125" style="102" customWidth="1"/>
    <col min="13313" max="13313" width="0" style="102" hidden="1" customWidth="1"/>
    <col min="13314" max="13314" width="41.140625" style="102" customWidth="1"/>
    <col min="13315" max="13315" width="6.140625" style="102" customWidth="1"/>
    <col min="13316" max="13322" width="12.85546875" style="102" customWidth="1"/>
    <col min="13323" max="13567" width="11.5703125" style="102"/>
    <col min="13568" max="13568" width="16.42578125" style="102" customWidth="1"/>
    <col min="13569" max="13569" width="0" style="102" hidden="1" customWidth="1"/>
    <col min="13570" max="13570" width="41.140625" style="102" customWidth="1"/>
    <col min="13571" max="13571" width="6.140625" style="102" customWidth="1"/>
    <col min="13572" max="13578" width="12.85546875" style="102" customWidth="1"/>
    <col min="13579" max="13823" width="11.5703125" style="102"/>
    <col min="13824" max="13824" width="16.42578125" style="102" customWidth="1"/>
    <col min="13825" max="13825" width="0" style="102" hidden="1" customWidth="1"/>
    <col min="13826" max="13826" width="41.140625" style="102" customWidth="1"/>
    <col min="13827" max="13827" width="6.140625" style="102" customWidth="1"/>
    <col min="13828" max="13834" width="12.85546875" style="102" customWidth="1"/>
    <col min="13835" max="14079" width="11.5703125" style="102"/>
    <col min="14080" max="14080" width="16.42578125" style="102" customWidth="1"/>
    <col min="14081" max="14081" width="0" style="102" hidden="1" customWidth="1"/>
    <col min="14082" max="14082" width="41.140625" style="102" customWidth="1"/>
    <col min="14083" max="14083" width="6.140625" style="102" customWidth="1"/>
    <col min="14084" max="14090" width="12.85546875" style="102" customWidth="1"/>
    <col min="14091" max="14335" width="11.5703125" style="102"/>
    <col min="14336" max="14336" width="16.42578125" style="102" customWidth="1"/>
    <col min="14337" max="14337" width="0" style="102" hidden="1" customWidth="1"/>
    <col min="14338" max="14338" width="41.140625" style="102" customWidth="1"/>
    <col min="14339" max="14339" width="6.140625" style="102" customWidth="1"/>
    <col min="14340" max="14346" width="12.85546875" style="102" customWidth="1"/>
    <col min="14347" max="14591" width="11.5703125" style="102"/>
    <col min="14592" max="14592" width="16.42578125" style="102" customWidth="1"/>
    <col min="14593" max="14593" width="0" style="102" hidden="1" customWidth="1"/>
    <col min="14594" max="14594" width="41.140625" style="102" customWidth="1"/>
    <col min="14595" max="14595" width="6.140625" style="102" customWidth="1"/>
    <col min="14596" max="14602" width="12.85546875" style="102" customWidth="1"/>
    <col min="14603" max="14847" width="11.5703125" style="102"/>
    <col min="14848" max="14848" width="16.42578125" style="102" customWidth="1"/>
    <col min="14849" max="14849" width="0" style="102" hidden="1" customWidth="1"/>
    <col min="14850" max="14850" width="41.140625" style="102" customWidth="1"/>
    <col min="14851" max="14851" width="6.140625" style="102" customWidth="1"/>
    <col min="14852" max="14858" width="12.85546875" style="102" customWidth="1"/>
    <col min="14859" max="15103" width="11.5703125" style="102"/>
    <col min="15104" max="15104" width="16.42578125" style="102" customWidth="1"/>
    <col min="15105" max="15105" width="0" style="102" hidden="1" customWidth="1"/>
    <col min="15106" max="15106" width="41.140625" style="102" customWidth="1"/>
    <col min="15107" max="15107" width="6.140625" style="102" customWidth="1"/>
    <col min="15108" max="15114" width="12.85546875" style="102" customWidth="1"/>
    <col min="15115" max="15359" width="11.5703125" style="102"/>
    <col min="15360" max="15360" width="16.42578125" style="102" customWidth="1"/>
    <col min="15361" max="15361" width="0" style="102" hidden="1" customWidth="1"/>
    <col min="15362" max="15362" width="41.140625" style="102" customWidth="1"/>
    <col min="15363" max="15363" width="6.140625" style="102" customWidth="1"/>
    <col min="15364" max="15370" width="12.85546875" style="102" customWidth="1"/>
    <col min="15371" max="15615" width="11.5703125" style="102"/>
    <col min="15616" max="15616" width="16.42578125" style="102" customWidth="1"/>
    <col min="15617" max="15617" width="0" style="102" hidden="1" customWidth="1"/>
    <col min="15618" max="15618" width="41.140625" style="102" customWidth="1"/>
    <col min="15619" max="15619" width="6.140625" style="102" customWidth="1"/>
    <col min="15620" max="15626" width="12.85546875" style="102" customWidth="1"/>
    <col min="15627" max="15871" width="11.5703125" style="102"/>
    <col min="15872" max="15872" width="16.42578125" style="102" customWidth="1"/>
    <col min="15873" max="15873" width="0" style="102" hidden="1" customWidth="1"/>
    <col min="15874" max="15874" width="41.140625" style="102" customWidth="1"/>
    <col min="15875" max="15875" width="6.140625" style="102" customWidth="1"/>
    <col min="15876" max="15882" width="12.85546875" style="102" customWidth="1"/>
    <col min="15883" max="16127" width="11.5703125" style="102"/>
    <col min="16128" max="16128" width="16.42578125" style="102" customWidth="1"/>
    <col min="16129" max="16129" width="0" style="102" hidden="1" customWidth="1"/>
    <col min="16130" max="16130" width="41.140625" style="102" customWidth="1"/>
    <col min="16131" max="16131" width="6.140625" style="102" customWidth="1"/>
    <col min="16132" max="16138" width="12.85546875" style="102" customWidth="1"/>
    <col min="16139" max="16384" width="11.5703125" style="102"/>
  </cols>
  <sheetData>
    <row r="1" spans="1:243" s="99" customFormat="1" ht="12" customHeight="1">
      <c r="A1" s="112"/>
      <c r="B1" s="113" t="s">
        <v>1534</v>
      </c>
      <c r="C1" s="113" t="s">
        <v>1535</v>
      </c>
      <c r="D1" s="112" t="s">
        <v>1606</v>
      </c>
      <c r="E1" s="112" t="s">
        <v>1607</v>
      </c>
      <c r="F1" s="112" t="s">
        <v>1608</v>
      </c>
      <c r="G1" s="112" t="s">
        <v>1609</v>
      </c>
      <c r="H1" s="112" t="s">
        <v>1610</v>
      </c>
      <c r="I1" s="112" t="s">
        <v>3132</v>
      </c>
      <c r="J1" s="112" t="s">
        <v>3382</v>
      </c>
      <c r="K1" s="112" t="s">
        <v>3383</v>
      </c>
      <c r="HS1" s="100"/>
      <c r="HT1" s="100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2"/>
      <c r="IG1" s="102"/>
      <c r="IH1" s="102"/>
      <c r="II1" s="102"/>
    </row>
    <row r="2" spans="1:243">
      <c r="A2" s="160" t="s">
        <v>1611</v>
      </c>
      <c r="B2" s="161" t="s">
        <v>19</v>
      </c>
      <c r="C2" s="179"/>
      <c r="D2" s="70">
        <f t="shared" ref="D2:K2" si="0">SUM(D3+D164+D208+D405+D435+D676)</f>
        <v>683355627.22300005</v>
      </c>
      <c r="E2" s="70">
        <f t="shared" si="0"/>
        <v>725597969.76999998</v>
      </c>
      <c r="F2" s="70">
        <f t="shared" si="0"/>
        <v>848511543.62000012</v>
      </c>
      <c r="G2" s="70">
        <f t="shared" si="0"/>
        <v>736928695.73000002</v>
      </c>
      <c r="H2" s="70">
        <f t="shared" si="0"/>
        <v>766078600</v>
      </c>
      <c r="I2" s="70">
        <f t="shared" si="0"/>
        <v>792649099.99520004</v>
      </c>
      <c r="J2" s="70">
        <f t="shared" si="0"/>
        <v>821759700</v>
      </c>
      <c r="K2" s="70">
        <f t="shared" si="0"/>
        <v>852057710</v>
      </c>
    </row>
    <row r="3" spans="1:243">
      <c r="A3" s="116" t="s">
        <v>1612</v>
      </c>
      <c r="B3" s="117" t="s">
        <v>1613</v>
      </c>
      <c r="C3" s="180"/>
      <c r="D3" s="118">
        <f t="shared" ref="D3:I3" si="1">SUM(D4+D89)</f>
        <v>195932453.26300001</v>
      </c>
      <c r="E3" s="118">
        <f t="shared" si="1"/>
        <v>214936009.80000001</v>
      </c>
      <c r="F3" s="118">
        <f t="shared" si="1"/>
        <v>215247283.5</v>
      </c>
      <c r="G3" s="118">
        <f t="shared" si="1"/>
        <v>228161500</v>
      </c>
      <c r="H3" s="118">
        <f t="shared" si="1"/>
        <v>240072550</v>
      </c>
      <c r="I3" s="118">
        <f t="shared" si="1"/>
        <v>249886520</v>
      </c>
      <c r="J3" s="118">
        <f t="shared" ref="J3:K3" si="2">SUM(J4+J89)</f>
        <v>261077600</v>
      </c>
      <c r="K3" s="118">
        <f t="shared" si="2"/>
        <v>272891250</v>
      </c>
    </row>
    <row r="4" spans="1:243">
      <c r="A4" s="119" t="s">
        <v>1614</v>
      </c>
      <c r="B4" s="120" t="s">
        <v>23</v>
      </c>
      <c r="C4" s="180"/>
      <c r="D4" s="118">
        <f t="shared" ref="D4:I4" si="3">SUM(D5+D35)</f>
        <v>173978439.91000003</v>
      </c>
      <c r="E4" s="118">
        <f t="shared" si="3"/>
        <v>192431784.11000001</v>
      </c>
      <c r="F4" s="118">
        <f t="shared" si="3"/>
        <v>194415872.74000001</v>
      </c>
      <c r="G4" s="118">
        <f t="shared" si="3"/>
        <v>207274000</v>
      </c>
      <c r="H4" s="118">
        <f t="shared" si="3"/>
        <v>218741900</v>
      </c>
      <c r="I4" s="118">
        <f t="shared" si="3"/>
        <v>228306000</v>
      </c>
      <c r="J4" s="118">
        <f t="shared" ref="J4:K4" si="4">SUM(J5+J35)</f>
        <v>238314700</v>
      </c>
      <c r="K4" s="118">
        <f t="shared" si="4"/>
        <v>248841500</v>
      </c>
    </row>
    <row r="5" spans="1:243" s="20" customFormat="1" ht="22.5">
      <c r="A5" s="95" t="s">
        <v>1615</v>
      </c>
      <c r="B5" s="110" t="s">
        <v>38</v>
      </c>
      <c r="C5" s="123"/>
      <c r="D5" s="56">
        <f t="shared" ref="D5:K5" si="5">D6</f>
        <v>35149251.779999994</v>
      </c>
      <c r="E5" s="56">
        <f t="shared" si="5"/>
        <v>41133531.969999999</v>
      </c>
      <c r="F5" s="56">
        <f t="shared" si="5"/>
        <v>44832839.780000001</v>
      </c>
      <c r="G5" s="56">
        <f t="shared" si="5"/>
        <v>45575000</v>
      </c>
      <c r="H5" s="56">
        <f t="shared" si="5"/>
        <v>48687800</v>
      </c>
      <c r="I5" s="56">
        <f t="shared" si="5"/>
        <v>50272000</v>
      </c>
      <c r="J5" s="56">
        <f t="shared" si="5"/>
        <v>51893500</v>
      </c>
      <c r="K5" s="56">
        <f t="shared" si="5"/>
        <v>53587000</v>
      </c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</row>
    <row r="6" spans="1:243">
      <c r="A6" s="95" t="s">
        <v>1616</v>
      </c>
      <c r="B6" s="110" t="s">
        <v>1617</v>
      </c>
      <c r="C6" s="123"/>
      <c r="D6" s="56">
        <f t="shared" ref="D6:I6" si="6">SUM(D7+D25)</f>
        <v>35149251.779999994</v>
      </c>
      <c r="E6" s="56">
        <f t="shared" si="6"/>
        <v>41133531.969999999</v>
      </c>
      <c r="F6" s="56">
        <f t="shared" si="6"/>
        <v>44832839.780000001</v>
      </c>
      <c r="G6" s="56">
        <f t="shared" si="6"/>
        <v>45575000</v>
      </c>
      <c r="H6" s="56">
        <f t="shared" si="6"/>
        <v>48687800</v>
      </c>
      <c r="I6" s="56">
        <f t="shared" si="6"/>
        <v>50272000</v>
      </c>
      <c r="J6" s="56">
        <f t="shared" ref="J6:K6" si="7">SUM(J7+J25)</f>
        <v>51893500</v>
      </c>
      <c r="K6" s="56">
        <f t="shared" si="7"/>
        <v>53587000</v>
      </c>
    </row>
    <row r="7" spans="1:243" s="20" customFormat="1">
      <c r="A7" s="95" t="s">
        <v>1618</v>
      </c>
      <c r="B7" s="110" t="s">
        <v>1619</v>
      </c>
      <c r="C7" s="123"/>
      <c r="D7" s="56">
        <f t="shared" ref="D7:K7" si="8">D8</f>
        <v>34398525.269999996</v>
      </c>
      <c r="E7" s="56">
        <f t="shared" si="8"/>
        <v>38639640.159999996</v>
      </c>
      <c r="F7" s="56">
        <f t="shared" si="8"/>
        <v>41608153.07</v>
      </c>
      <c r="G7" s="56">
        <f t="shared" si="8"/>
        <v>42610000</v>
      </c>
      <c r="H7" s="56">
        <f t="shared" si="8"/>
        <v>45190000</v>
      </c>
      <c r="I7" s="56">
        <f t="shared" si="8"/>
        <v>46656000</v>
      </c>
      <c r="J7" s="56">
        <f t="shared" si="8"/>
        <v>48165000</v>
      </c>
      <c r="K7" s="56">
        <f t="shared" si="8"/>
        <v>49740000</v>
      </c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</row>
    <row r="8" spans="1:243" s="20" customFormat="1" ht="22.5">
      <c r="A8" s="95" t="s">
        <v>1620</v>
      </c>
      <c r="B8" s="110" t="s">
        <v>1621</v>
      </c>
      <c r="C8" s="123"/>
      <c r="D8" s="56">
        <f t="shared" ref="D8:I8" si="9">SUM(D9+D13+D17+D21)</f>
        <v>34398525.269999996</v>
      </c>
      <c r="E8" s="56">
        <f t="shared" si="9"/>
        <v>38639640.159999996</v>
      </c>
      <c r="F8" s="56">
        <f t="shared" si="9"/>
        <v>41608153.07</v>
      </c>
      <c r="G8" s="56">
        <f t="shared" si="9"/>
        <v>42610000</v>
      </c>
      <c r="H8" s="56">
        <f t="shared" si="9"/>
        <v>45190000</v>
      </c>
      <c r="I8" s="56">
        <f t="shared" si="9"/>
        <v>46656000</v>
      </c>
      <c r="J8" s="56">
        <f t="shared" ref="J8:K8" si="10">SUM(J9+J13+J17+J21)</f>
        <v>48165000</v>
      </c>
      <c r="K8" s="56">
        <f t="shared" si="10"/>
        <v>49740000</v>
      </c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</row>
    <row r="9" spans="1:243" s="121" customFormat="1" ht="22.5">
      <c r="A9" s="95" t="s">
        <v>1622</v>
      </c>
      <c r="B9" s="110" t="s">
        <v>1623</v>
      </c>
      <c r="C9" s="123"/>
      <c r="D9" s="56">
        <f t="shared" ref="D9:K9" si="11">SUM(D10:D12)</f>
        <v>21425176.629999999</v>
      </c>
      <c r="E9" s="56">
        <f t="shared" si="11"/>
        <v>23557480.379999999</v>
      </c>
      <c r="F9" s="56">
        <f t="shared" si="11"/>
        <v>24282606.030000001</v>
      </c>
      <c r="G9" s="56">
        <f t="shared" si="11"/>
        <v>24850000</v>
      </c>
      <c r="H9" s="56">
        <f t="shared" si="11"/>
        <v>26380000</v>
      </c>
      <c r="I9" s="56">
        <f t="shared" si="11"/>
        <v>27240000</v>
      </c>
      <c r="J9" s="56">
        <f t="shared" si="11"/>
        <v>28120000</v>
      </c>
      <c r="K9" s="56">
        <f t="shared" si="11"/>
        <v>29040000</v>
      </c>
      <c r="HS9" s="148"/>
      <c r="HT9" s="148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</row>
    <row r="10" spans="1:243" s="122" customFormat="1" ht="18" hidden="1">
      <c r="A10" s="93" t="s">
        <v>1624</v>
      </c>
      <c r="B10" s="111" t="s">
        <v>1625</v>
      </c>
      <c r="C10" s="123" t="s">
        <v>29</v>
      </c>
      <c r="D10" s="58">
        <v>12855105.369999999</v>
      </c>
      <c r="E10" s="58">
        <v>14134488.119999999</v>
      </c>
      <c r="F10" s="58">
        <v>14569562.92</v>
      </c>
      <c r="G10" s="58">
        <v>14910000</v>
      </c>
      <c r="H10" s="58">
        <v>15828000</v>
      </c>
      <c r="I10" s="58">
        <v>16344000</v>
      </c>
      <c r="J10" s="58">
        <v>16872000</v>
      </c>
      <c r="K10" s="58">
        <v>17424000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</row>
    <row r="11" spans="1:243" s="122" customFormat="1" ht="18" hidden="1">
      <c r="A11" s="93" t="s">
        <v>1626</v>
      </c>
      <c r="B11" s="111" t="s">
        <v>1627</v>
      </c>
      <c r="C11" s="123" t="s">
        <v>32</v>
      </c>
      <c r="D11" s="58">
        <v>5356229.1500000004</v>
      </c>
      <c r="E11" s="58">
        <v>5889371.6200000001</v>
      </c>
      <c r="F11" s="58">
        <v>6070653.1500000004</v>
      </c>
      <c r="G11" s="58">
        <v>6212500</v>
      </c>
      <c r="H11" s="58">
        <v>6595000</v>
      </c>
      <c r="I11" s="58">
        <v>6810000</v>
      </c>
      <c r="J11" s="58">
        <v>7030000</v>
      </c>
      <c r="K11" s="58">
        <v>7260000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</row>
    <row r="12" spans="1:243" s="122" customFormat="1" ht="18" hidden="1">
      <c r="A12" s="93" t="s">
        <v>1628</v>
      </c>
      <c r="B12" s="111" t="s">
        <v>1629</v>
      </c>
      <c r="C12" s="123" t="s">
        <v>35</v>
      </c>
      <c r="D12" s="58">
        <v>3213842.11</v>
      </c>
      <c r="E12" s="58">
        <v>3533620.64</v>
      </c>
      <c r="F12" s="58">
        <v>3642389.96</v>
      </c>
      <c r="G12" s="58">
        <v>3727500</v>
      </c>
      <c r="H12" s="58">
        <v>3957000</v>
      </c>
      <c r="I12" s="58">
        <v>4086000</v>
      </c>
      <c r="J12" s="58">
        <v>4218000</v>
      </c>
      <c r="K12" s="58">
        <v>4356000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</row>
    <row r="13" spans="1:243" s="121" customFormat="1" ht="22.5">
      <c r="A13" s="95" t="s">
        <v>1630</v>
      </c>
      <c r="B13" s="110" t="s">
        <v>1631</v>
      </c>
      <c r="C13" s="123"/>
      <c r="D13" s="56">
        <f t="shared" ref="D13:K13" si="12">SUM(D14:D16)</f>
        <v>1058614.8400000001</v>
      </c>
      <c r="E13" s="56">
        <f t="shared" si="12"/>
        <v>1208945.1499999999</v>
      </c>
      <c r="F13" s="56">
        <f t="shared" si="12"/>
        <v>1217626.8599999999</v>
      </c>
      <c r="G13" s="56">
        <f t="shared" si="12"/>
        <v>1280000</v>
      </c>
      <c r="H13" s="56">
        <f t="shared" si="12"/>
        <v>1320000</v>
      </c>
      <c r="I13" s="56">
        <f t="shared" si="12"/>
        <v>1360000</v>
      </c>
      <c r="J13" s="56">
        <f t="shared" si="12"/>
        <v>1400000</v>
      </c>
      <c r="K13" s="56">
        <f t="shared" si="12"/>
        <v>1450000</v>
      </c>
      <c r="HS13" s="148"/>
      <c r="HT13" s="148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</row>
    <row r="14" spans="1:243" s="122" customFormat="1" hidden="1">
      <c r="A14" s="93" t="s">
        <v>1632</v>
      </c>
      <c r="B14" s="111" t="s">
        <v>52</v>
      </c>
      <c r="C14" s="123" t="s">
        <v>29</v>
      </c>
      <c r="D14" s="58">
        <v>635168.93000000005</v>
      </c>
      <c r="E14" s="58">
        <v>725367.11</v>
      </c>
      <c r="F14" s="58">
        <v>730576.13</v>
      </c>
      <c r="G14" s="58">
        <v>768000</v>
      </c>
      <c r="H14" s="58">
        <v>792000</v>
      </c>
      <c r="I14" s="58">
        <v>816000</v>
      </c>
      <c r="J14" s="58">
        <v>840000</v>
      </c>
      <c r="K14" s="58">
        <v>870000</v>
      </c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</row>
    <row r="15" spans="1:243" s="122" customFormat="1" hidden="1">
      <c r="A15" s="93" t="s">
        <v>1633</v>
      </c>
      <c r="B15" s="111" t="s">
        <v>54</v>
      </c>
      <c r="C15" s="123" t="s">
        <v>32</v>
      </c>
      <c r="D15" s="58">
        <v>264653.73</v>
      </c>
      <c r="E15" s="58">
        <v>302236.28000000003</v>
      </c>
      <c r="F15" s="58">
        <v>304406.71999999997</v>
      </c>
      <c r="G15" s="58">
        <v>320000</v>
      </c>
      <c r="H15" s="58">
        <v>330000</v>
      </c>
      <c r="I15" s="58">
        <v>340000</v>
      </c>
      <c r="J15" s="58">
        <v>350000</v>
      </c>
      <c r="K15" s="58">
        <v>362500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</row>
    <row r="16" spans="1:243" s="122" customFormat="1" hidden="1">
      <c r="A16" s="93" t="s">
        <v>1634</v>
      </c>
      <c r="B16" s="111" t="s">
        <v>56</v>
      </c>
      <c r="C16" s="123" t="s">
        <v>35</v>
      </c>
      <c r="D16" s="58">
        <v>158792.18</v>
      </c>
      <c r="E16" s="58">
        <v>181341.76</v>
      </c>
      <c r="F16" s="58">
        <v>182644.01</v>
      </c>
      <c r="G16" s="58">
        <v>192000</v>
      </c>
      <c r="H16" s="58">
        <v>198000</v>
      </c>
      <c r="I16" s="58">
        <v>204000</v>
      </c>
      <c r="J16" s="58">
        <v>210000</v>
      </c>
      <c r="K16" s="58">
        <v>217500</v>
      </c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</row>
    <row r="17" spans="1:243" s="121" customFormat="1" ht="22.5">
      <c r="A17" s="95" t="s">
        <v>1635</v>
      </c>
      <c r="B17" s="110" t="s">
        <v>1636</v>
      </c>
      <c r="C17" s="123"/>
      <c r="D17" s="56">
        <f t="shared" ref="D17:K17" si="13">SUM(D18:D20)</f>
        <v>11448000.58</v>
      </c>
      <c r="E17" s="56">
        <f t="shared" si="13"/>
        <v>13315531.59</v>
      </c>
      <c r="F17" s="56">
        <f t="shared" si="13"/>
        <v>15393541.690000001</v>
      </c>
      <c r="G17" s="56">
        <f t="shared" si="13"/>
        <v>15730000</v>
      </c>
      <c r="H17" s="56">
        <f t="shared" si="13"/>
        <v>16720000</v>
      </c>
      <c r="I17" s="56">
        <f t="shared" si="13"/>
        <v>17260000</v>
      </c>
      <c r="J17" s="56">
        <f t="shared" si="13"/>
        <v>17825000</v>
      </c>
      <c r="K17" s="56">
        <f t="shared" si="13"/>
        <v>18400000</v>
      </c>
      <c r="HS17" s="148"/>
      <c r="HT17" s="148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</row>
    <row r="18" spans="1:243" s="122" customFormat="1" hidden="1">
      <c r="A18" s="93" t="s">
        <v>1637</v>
      </c>
      <c r="B18" s="111" t="s">
        <v>60</v>
      </c>
      <c r="C18" s="123" t="s">
        <v>29</v>
      </c>
      <c r="D18" s="58">
        <v>6868800.25</v>
      </c>
      <c r="E18" s="58">
        <v>7989318.8899999997</v>
      </c>
      <c r="F18" s="58">
        <v>9236124.9199999999</v>
      </c>
      <c r="G18" s="58">
        <v>9438000</v>
      </c>
      <c r="H18" s="58">
        <v>10032000</v>
      </c>
      <c r="I18" s="58">
        <v>10356000</v>
      </c>
      <c r="J18" s="58">
        <v>10695000</v>
      </c>
      <c r="K18" s="58">
        <v>11040000</v>
      </c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</row>
    <row r="19" spans="1:243" s="122" customFormat="1" hidden="1">
      <c r="A19" s="93" t="s">
        <v>1638</v>
      </c>
      <c r="B19" s="111" t="s">
        <v>62</v>
      </c>
      <c r="C19" s="123" t="s">
        <v>32</v>
      </c>
      <c r="D19" s="58">
        <v>2862000.19</v>
      </c>
      <c r="E19" s="58">
        <v>3328882.93</v>
      </c>
      <c r="F19" s="58">
        <v>3848385.47</v>
      </c>
      <c r="G19" s="58">
        <v>3932500</v>
      </c>
      <c r="H19" s="58">
        <v>4180000</v>
      </c>
      <c r="I19" s="58">
        <v>4315000</v>
      </c>
      <c r="J19" s="58">
        <v>4456250</v>
      </c>
      <c r="K19" s="58">
        <v>4600000</v>
      </c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</row>
    <row r="20" spans="1:243" s="122" customFormat="1" hidden="1">
      <c r="A20" s="93" t="s">
        <v>1639</v>
      </c>
      <c r="B20" s="111" t="s">
        <v>64</v>
      </c>
      <c r="C20" s="123" t="s">
        <v>35</v>
      </c>
      <c r="D20" s="58">
        <v>1717200.14</v>
      </c>
      <c r="E20" s="58">
        <v>1997329.77</v>
      </c>
      <c r="F20" s="58">
        <v>2309031.2999999998</v>
      </c>
      <c r="G20" s="58">
        <v>2359500</v>
      </c>
      <c r="H20" s="58">
        <v>2508000</v>
      </c>
      <c r="I20" s="58">
        <v>2589000</v>
      </c>
      <c r="J20" s="58">
        <v>2673750</v>
      </c>
      <c r="K20" s="58">
        <v>2760000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</row>
    <row r="21" spans="1:243" s="121" customFormat="1" ht="22.5">
      <c r="A21" s="95" t="s">
        <v>1640</v>
      </c>
      <c r="B21" s="110" t="s">
        <v>1641</v>
      </c>
      <c r="C21" s="123"/>
      <c r="D21" s="56">
        <f t="shared" ref="D21:K21" si="14">SUM(D22:D24)</f>
        <v>466733.22</v>
      </c>
      <c r="E21" s="56">
        <f t="shared" si="14"/>
        <v>557683.03999999992</v>
      </c>
      <c r="F21" s="56">
        <f t="shared" si="14"/>
        <v>714378.49</v>
      </c>
      <c r="G21" s="56">
        <f t="shared" si="14"/>
        <v>750000</v>
      </c>
      <c r="H21" s="56">
        <f t="shared" si="14"/>
        <v>770000</v>
      </c>
      <c r="I21" s="56">
        <f t="shared" si="14"/>
        <v>796000</v>
      </c>
      <c r="J21" s="56">
        <f t="shared" si="14"/>
        <v>820000</v>
      </c>
      <c r="K21" s="56">
        <f t="shared" si="14"/>
        <v>850000</v>
      </c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</row>
    <row r="22" spans="1:243" s="122" customFormat="1" hidden="1">
      <c r="A22" s="93" t="s">
        <v>1642</v>
      </c>
      <c r="B22" s="111" t="s">
        <v>68</v>
      </c>
      <c r="C22" s="123" t="s">
        <v>29</v>
      </c>
      <c r="D22" s="58">
        <v>280039.86</v>
      </c>
      <c r="E22" s="58">
        <v>334609.78999999998</v>
      </c>
      <c r="F22" s="58">
        <v>428626.99</v>
      </c>
      <c r="G22" s="58">
        <v>450000</v>
      </c>
      <c r="H22" s="58">
        <v>462000</v>
      </c>
      <c r="I22" s="58">
        <v>477600</v>
      </c>
      <c r="J22" s="58">
        <v>492000</v>
      </c>
      <c r="K22" s="58">
        <v>510000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</row>
    <row r="23" spans="1:243" s="122" customFormat="1" hidden="1">
      <c r="A23" s="93" t="s">
        <v>1643</v>
      </c>
      <c r="B23" s="111" t="s">
        <v>70</v>
      </c>
      <c r="C23" s="123" t="s">
        <v>32</v>
      </c>
      <c r="D23" s="58">
        <v>116683.35</v>
      </c>
      <c r="E23" s="58">
        <v>139420.79999999999</v>
      </c>
      <c r="F23" s="58">
        <v>178594.68</v>
      </c>
      <c r="G23" s="58">
        <v>187500</v>
      </c>
      <c r="H23" s="58">
        <v>192500</v>
      </c>
      <c r="I23" s="58">
        <v>199000</v>
      </c>
      <c r="J23" s="58">
        <v>205000</v>
      </c>
      <c r="K23" s="58">
        <v>212500</v>
      </c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</row>
    <row r="24" spans="1:243" s="122" customFormat="1" hidden="1">
      <c r="A24" s="93" t="s">
        <v>1644</v>
      </c>
      <c r="B24" s="111" t="s">
        <v>72</v>
      </c>
      <c r="C24" s="123" t="s">
        <v>35</v>
      </c>
      <c r="D24" s="58">
        <v>70010.009999999995</v>
      </c>
      <c r="E24" s="58">
        <v>83652.45</v>
      </c>
      <c r="F24" s="58">
        <v>107156.82</v>
      </c>
      <c r="G24" s="58">
        <v>112500</v>
      </c>
      <c r="H24" s="58">
        <v>115500</v>
      </c>
      <c r="I24" s="58">
        <v>119400</v>
      </c>
      <c r="J24" s="58">
        <v>123000</v>
      </c>
      <c r="K24" s="58">
        <v>127500</v>
      </c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</row>
    <row r="25" spans="1:243" s="122" customFormat="1" ht="18" customHeight="1">
      <c r="A25" s="95" t="s">
        <v>1645</v>
      </c>
      <c r="B25" s="110" t="s">
        <v>1646</v>
      </c>
      <c r="C25" s="123"/>
      <c r="D25" s="56">
        <f t="shared" ref="D25:K26" si="15">D26</f>
        <v>750726.51</v>
      </c>
      <c r="E25" s="56">
        <f t="shared" si="15"/>
        <v>2493891.8100000005</v>
      </c>
      <c r="F25" s="56">
        <f t="shared" si="15"/>
        <v>3224686.71</v>
      </c>
      <c r="G25" s="56">
        <f t="shared" si="15"/>
        <v>2965000</v>
      </c>
      <c r="H25" s="56">
        <f t="shared" si="15"/>
        <v>3497800</v>
      </c>
      <c r="I25" s="56">
        <f t="shared" si="15"/>
        <v>3616000</v>
      </c>
      <c r="J25" s="56">
        <f t="shared" si="15"/>
        <v>3728500</v>
      </c>
      <c r="K25" s="56">
        <f t="shared" si="15"/>
        <v>3847000</v>
      </c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</row>
    <row r="26" spans="1:243" s="122" customFormat="1" ht="23.25" customHeight="1">
      <c r="A26" s="95" t="s">
        <v>1647</v>
      </c>
      <c r="B26" s="110" t="s">
        <v>1648</v>
      </c>
      <c r="C26" s="123"/>
      <c r="D26" s="56">
        <f t="shared" si="15"/>
        <v>750726.51</v>
      </c>
      <c r="E26" s="56">
        <f t="shared" ref="E26:K26" si="16">E27+E31</f>
        <v>2493891.8100000005</v>
      </c>
      <c r="F26" s="56">
        <f t="shared" si="16"/>
        <v>3224686.71</v>
      </c>
      <c r="G26" s="56">
        <f t="shared" si="16"/>
        <v>2965000</v>
      </c>
      <c r="H26" s="56">
        <f t="shared" si="16"/>
        <v>3497800</v>
      </c>
      <c r="I26" s="56">
        <f t="shared" si="16"/>
        <v>3616000</v>
      </c>
      <c r="J26" s="56">
        <f t="shared" si="16"/>
        <v>3728500</v>
      </c>
      <c r="K26" s="56">
        <f t="shared" si="16"/>
        <v>3847000</v>
      </c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</row>
    <row r="27" spans="1:243" s="122" customFormat="1" ht="17.25" customHeight="1">
      <c r="A27" s="95" t="s">
        <v>1649</v>
      </c>
      <c r="B27" s="110" t="s">
        <v>1650</v>
      </c>
      <c r="C27" s="123"/>
      <c r="D27" s="140">
        <f t="shared" ref="D27:K27" si="17">SUM(D28:D30)</f>
        <v>750726.51</v>
      </c>
      <c r="E27" s="140">
        <f t="shared" si="17"/>
        <v>2480027.6100000003</v>
      </c>
      <c r="F27" s="140">
        <f t="shared" si="17"/>
        <v>3205522.46</v>
      </c>
      <c r="G27" s="140">
        <f t="shared" si="17"/>
        <v>2950000</v>
      </c>
      <c r="H27" s="140">
        <f t="shared" si="17"/>
        <v>3482000</v>
      </c>
      <c r="I27" s="140">
        <f t="shared" si="17"/>
        <v>3600000</v>
      </c>
      <c r="J27" s="140">
        <f t="shared" si="17"/>
        <v>3712000</v>
      </c>
      <c r="K27" s="140">
        <f t="shared" si="17"/>
        <v>3830000</v>
      </c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</row>
    <row r="28" spans="1:243" s="122" customFormat="1" ht="13.5" hidden="1" customHeight="1">
      <c r="A28" s="93" t="s">
        <v>1651</v>
      </c>
      <c r="B28" s="111" t="s">
        <v>1652</v>
      </c>
      <c r="C28" s="123" t="s">
        <v>29</v>
      </c>
      <c r="D28" s="58">
        <v>450435.17</v>
      </c>
      <c r="E28" s="58">
        <v>1488016.36</v>
      </c>
      <c r="F28" s="58">
        <v>1923313.41</v>
      </c>
      <c r="G28" s="58">
        <v>1770000</v>
      </c>
      <c r="H28" s="58">
        <v>2089200</v>
      </c>
      <c r="I28" s="58">
        <v>2160000</v>
      </c>
      <c r="J28" s="58">
        <v>2227200</v>
      </c>
      <c r="K28" s="58">
        <v>2298000</v>
      </c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</row>
    <row r="29" spans="1:243" s="122" customFormat="1" ht="13.5" hidden="1" customHeight="1">
      <c r="A29" s="93" t="s">
        <v>1653</v>
      </c>
      <c r="B29" s="111" t="s">
        <v>1654</v>
      </c>
      <c r="C29" s="123" t="s">
        <v>32</v>
      </c>
      <c r="D29" s="58">
        <v>187683.62</v>
      </c>
      <c r="E29" s="58">
        <v>620008.4</v>
      </c>
      <c r="F29" s="58">
        <v>801383.08</v>
      </c>
      <c r="G29" s="58">
        <v>737500</v>
      </c>
      <c r="H29" s="58">
        <v>870500</v>
      </c>
      <c r="I29" s="58">
        <v>900000</v>
      </c>
      <c r="J29" s="58">
        <v>928000</v>
      </c>
      <c r="K29" s="58">
        <v>957500</v>
      </c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</row>
    <row r="30" spans="1:243" s="122" customFormat="1" ht="13.5" hidden="1" customHeight="1">
      <c r="A30" s="93" t="s">
        <v>1655</v>
      </c>
      <c r="B30" s="111" t="s">
        <v>1656</v>
      </c>
      <c r="C30" s="123" t="s">
        <v>35</v>
      </c>
      <c r="D30" s="58">
        <v>112607.72</v>
      </c>
      <c r="E30" s="58">
        <v>372002.85</v>
      </c>
      <c r="F30" s="58">
        <v>480825.97</v>
      </c>
      <c r="G30" s="58">
        <v>442500</v>
      </c>
      <c r="H30" s="58">
        <v>522300</v>
      </c>
      <c r="I30" s="58">
        <v>540000</v>
      </c>
      <c r="J30" s="58">
        <v>556800</v>
      </c>
      <c r="K30" s="58">
        <v>574500</v>
      </c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</row>
    <row r="31" spans="1:243" s="148" customFormat="1" ht="13.5" customHeight="1">
      <c r="A31" s="95" t="s">
        <v>2969</v>
      </c>
      <c r="B31" s="110" t="s">
        <v>3133</v>
      </c>
      <c r="C31" s="123"/>
      <c r="D31" s="56"/>
      <c r="E31" s="56">
        <f>SUM(E32:E34)</f>
        <v>13864.2</v>
      </c>
      <c r="F31" s="56">
        <f>SUM(F32:F34)</f>
        <v>19164.25</v>
      </c>
      <c r="G31" s="56">
        <f t="shared" ref="G31:K31" si="18">SUM(G32:G34)</f>
        <v>15000</v>
      </c>
      <c r="H31" s="56">
        <f t="shared" si="18"/>
        <v>15800</v>
      </c>
      <c r="I31" s="56">
        <f t="shared" si="18"/>
        <v>16000</v>
      </c>
      <c r="J31" s="56">
        <f t="shared" si="18"/>
        <v>16500</v>
      </c>
      <c r="K31" s="56">
        <f t="shared" si="18"/>
        <v>17000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</row>
    <row r="32" spans="1:243" s="122" customFormat="1" ht="13.5" hidden="1" customHeight="1">
      <c r="A32" s="93" t="s">
        <v>3134</v>
      </c>
      <c r="B32" s="111" t="s">
        <v>2970</v>
      </c>
      <c r="C32" s="123" t="s">
        <v>29</v>
      </c>
      <c r="D32" s="58"/>
      <c r="E32" s="58">
        <v>8318.52</v>
      </c>
      <c r="F32" s="58">
        <v>11498.51</v>
      </c>
      <c r="G32" s="58">
        <v>9000</v>
      </c>
      <c r="H32" s="58">
        <v>9480</v>
      </c>
      <c r="I32" s="58">
        <v>9600</v>
      </c>
      <c r="J32" s="58">
        <v>9900</v>
      </c>
      <c r="K32" s="58">
        <v>10200</v>
      </c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</row>
    <row r="33" spans="1:243" s="122" customFormat="1" ht="13.5" hidden="1" customHeight="1">
      <c r="A33" s="93" t="s">
        <v>3135</v>
      </c>
      <c r="B33" s="111" t="s">
        <v>2971</v>
      </c>
      <c r="C33" s="123" t="s">
        <v>32</v>
      </c>
      <c r="D33" s="58"/>
      <c r="E33" s="58">
        <v>3466.04</v>
      </c>
      <c r="F33" s="58">
        <v>4791.1000000000004</v>
      </c>
      <c r="G33" s="58">
        <v>3750</v>
      </c>
      <c r="H33" s="58">
        <v>3950</v>
      </c>
      <c r="I33" s="58">
        <v>4000</v>
      </c>
      <c r="J33" s="58">
        <v>4125</v>
      </c>
      <c r="K33" s="58">
        <v>4250</v>
      </c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</row>
    <row r="34" spans="1:243" s="122" customFormat="1" ht="13.5" hidden="1" customHeight="1">
      <c r="A34" s="93" t="s">
        <v>3136</v>
      </c>
      <c r="B34" s="111" t="s">
        <v>2972</v>
      </c>
      <c r="C34" s="123" t="s">
        <v>35</v>
      </c>
      <c r="D34" s="58"/>
      <c r="E34" s="58">
        <v>2079.64</v>
      </c>
      <c r="F34" s="58">
        <v>2874.64</v>
      </c>
      <c r="G34" s="58">
        <v>2250</v>
      </c>
      <c r="H34" s="58">
        <v>2370</v>
      </c>
      <c r="I34" s="58">
        <v>2400</v>
      </c>
      <c r="J34" s="58">
        <v>2475</v>
      </c>
      <c r="K34" s="58">
        <v>2550</v>
      </c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</row>
    <row r="35" spans="1:243" s="104" customFormat="1" ht="15" customHeight="1">
      <c r="A35" s="95" t="s">
        <v>1657</v>
      </c>
      <c r="B35" s="110" t="s">
        <v>1658</v>
      </c>
      <c r="C35" s="123"/>
      <c r="D35" s="56">
        <f t="shared" ref="D35:I35" si="19">SUM(D36+D71)</f>
        <v>138829188.13000003</v>
      </c>
      <c r="E35" s="56">
        <f t="shared" si="19"/>
        <v>151298252.14000002</v>
      </c>
      <c r="F35" s="56">
        <f t="shared" si="19"/>
        <v>149583032.96000001</v>
      </c>
      <c r="G35" s="56">
        <f t="shared" si="19"/>
        <v>161699000</v>
      </c>
      <c r="H35" s="56">
        <f t="shared" si="19"/>
        <v>170054100</v>
      </c>
      <c r="I35" s="56">
        <f t="shared" si="19"/>
        <v>178034000</v>
      </c>
      <c r="J35" s="56">
        <f t="shared" ref="J35:K35" si="20">SUM(J36+J71)</f>
        <v>186421200</v>
      </c>
      <c r="K35" s="56">
        <f t="shared" si="20"/>
        <v>195254500</v>
      </c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</row>
    <row r="36" spans="1:243" s="104" customFormat="1" ht="12" customHeight="1">
      <c r="A36" s="95" t="s">
        <v>1659</v>
      </c>
      <c r="B36" s="110" t="s">
        <v>1660</v>
      </c>
      <c r="C36" s="123"/>
      <c r="D36" s="56">
        <f t="shared" ref="D36:I36" si="21">SUM(D37+D54)</f>
        <v>69804808.700000018</v>
      </c>
      <c r="E36" s="56">
        <f t="shared" si="21"/>
        <v>73921712.24000001</v>
      </c>
      <c r="F36" s="56">
        <f t="shared" si="21"/>
        <v>75059776.950000003</v>
      </c>
      <c r="G36" s="56">
        <f t="shared" si="21"/>
        <v>79105000</v>
      </c>
      <c r="H36" s="56">
        <f t="shared" si="21"/>
        <v>82054100</v>
      </c>
      <c r="I36" s="56">
        <f t="shared" si="21"/>
        <v>84719000</v>
      </c>
      <c r="J36" s="56">
        <f t="shared" ref="J36:K36" si="22">SUM(J37+J54)</f>
        <v>87462100</v>
      </c>
      <c r="K36" s="56">
        <f t="shared" si="22"/>
        <v>90304300</v>
      </c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</row>
    <row r="37" spans="1:243" s="121" customFormat="1" ht="22.5">
      <c r="A37" s="95" t="s">
        <v>1661</v>
      </c>
      <c r="B37" s="110" t="s">
        <v>27</v>
      </c>
      <c r="C37" s="123"/>
      <c r="D37" s="56">
        <f t="shared" ref="D37:I37" si="23">SUM(D38+D42+D46+D50)</f>
        <v>48381801.960000008</v>
      </c>
      <c r="E37" s="56">
        <f t="shared" si="23"/>
        <v>53319208.270000003</v>
      </c>
      <c r="F37" s="56">
        <f t="shared" si="23"/>
        <v>53950438.530000001</v>
      </c>
      <c r="G37" s="56">
        <f t="shared" si="23"/>
        <v>57730000</v>
      </c>
      <c r="H37" s="56">
        <f t="shared" si="23"/>
        <v>59877600</v>
      </c>
      <c r="I37" s="56">
        <f t="shared" si="23"/>
        <v>61822000</v>
      </c>
      <c r="J37" s="56">
        <f t="shared" ref="J37:K37" si="24">SUM(J38+J42+J46+J50)</f>
        <v>63821000</v>
      </c>
      <c r="K37" s="56">
        <f t="shared" si="24"/>
        <v>65895000</v>
      </c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</row>
    <row r="38" spans="1:243" s="121" customFormat="1" ht="22.5">
      <c r="A38" s="95" t="s">
        <v>1662</v>
      </c>
      <c r="B38" s="110" t="s">
        <v>1663</v>
      </c>
      <c r="C38" s="123"/>
      <c r="D38" s="56">
        <f t="shared" ref="D38:K38" si="25">SUM(D39:D41)</f>
        <v>39200548.540000007</v>
      </c>
      <c r="E38" s="56">
        <f t="shared" si="25"/>
        <v>42249998.850000001</v>
      </c>
      <c r="F38" s="56">
        <f t="shared" si="25"/>
        <v>45592014.730000004</v>
      </c>
      <c r="G38" s="56">
        <f t="shared" si="25"/>
        <v>46026000</v>
      </c>
      <c r="H38" s="56">
        <f t="shared" si="25"/>
        <v>47736000</v>
      </c>
      <c r="I38" s="56">
        <f t="shared" si="25"/>
        <v>49287000</v>
      </c>
      <c r="J38" s="56">
        <f t="shared" si="25"/>
        <v>50880000</v>
      </c>
      <c r="K38" s="56">
        <f t="shared" si="25"/>
        <v>52530000</v>
      </c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</row>
    <row r="39" spans="1:243" s="122" customFormat="1" hidden="1">
      <c r="A39" s="93" t="s">
        <v>1664</v>
      </c>
      <c r="B39" s="111" t="s">
        <v>1665</v>
      </c>
      <c r="C39" s="123" t="s">
        <v>29</v>
      </c>
      <c r="D39" s="58">
        <v>23520314.280000001</v>
      </c>
      <c r="E39" s="58">
        <v>25350004.18</v>
      </c>
      <c r="F39" s="58">
        <v>27355195.289999999</v>
      </c>
      <c r="G39" s="58">
        <v>27615600</v>
      </c>
      <c r="H39" s="58">
        <v>28641600</v>
      </c>
      <c r="I39" s="58">
        <v>29572200</v>
      </c>
      <c r="J39" s="58">
        <v>30528000</v>
      </c>
      <c r="K39" s="58">
        <v>31518000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</row>
    <row r="40" spans="1:243" s="122" customFormat="1" hidden="1">
      <c r="A40" s="93" t="s">
        <v>1666</v>
      </c>
      <c r="B40" s="111" t="s">
        <v>1667</v>
      </c>
      <c r="C40" s="123" t="s">
        <v>32</v>
      </c>
      <c r="D40" s="58">
        <v>9800722.2400000002</v>
      </c>
      <c r="E40" s="58">
        <v>10563003.960000001</v>
      </c>
      <c r="F40" s="58">
        <v>11398526.52</v>
      </c>
      <c r="G40" s="58">
        <v>11506500</v>
      </c>
      <c r="H40" s="58">
        <v>11934000</v>
      </c>
      <c r="I40" s="58">
        <v>12321750</v>
      </c>
      <c r="J40" s="58">
        <v>12720000</v>
      </c>
      <c r="K40" s="58">
        <v>13132500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</row>
    <row r="41" spans="1:243" s="122" customFormat="1" hidden="1">
      <c r="A41" s="93" t="s">
        <v>1668</v>
      </c>
      <c r="B41" s="111" t="s">
        <v>1669</v>
      </c>
      <c r="C41" s="123" t="s">
        <v>35</v>
      </c>
      <c r="D41" s="58">
        <v>5879512.0199999996</v>
      </c>
      <c r="E41" s="58">
        <v>6336990.71</v>
      </c>
      <c r="F41" s="58">
        <v>6838292.9199999999</v>
      </c>
      <c r="G41" s="58">
        <v>6903900</v>
      </c>
      <c r="H41" s="58">
        <v>7160400</v>
      </c>
      <c r="I41" s="58">
        <v>7393050</v>
      </c>
      <c r="J41" s="58">
        <v>7632000</v>
      </c>
      <c r="K41" s="58">
        <v>7879500</v>
      </c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</row>
    <row r="42" spans="1:243" s="122" customFormat="1" ht="22.5">
      <c r="A42" s="95" t="s">
        <v>1670</v>
      </c>
      <c r="B42" s="110" t="s">
        <v>1671</v>
      </c>
      <c r="C42" s="123"/>
      <c r="D42" s="56">
        <f t="shared" ref="D42:K42" si="26">SUM(D43:D45)</f>
        <v>246150.21999999997</v>
      </c>
      <c r="E42" s="56">
        <f t="shared" si="26"/>
        <v>406253.97000000003</v>
      </c>
      <c r="F42" s="56">
        <f t="shared" si="26"/>
        <v>392279.15</v>
      </c>
      <c r="G42" s="56">
        <f t="shared" si="26"/>
        <v>430000</v>
      </c>
      <c r="H42" s="56">
        <f t="shared" si="26"/>
        <v>445000</v>
      </c>
      <c r="I42" s="56">
        <f t="shared" si="26"/>
        <v>460000</v>
      </c>
      <c r="J42" s="56">
        <f t="shared" si="26"/>
        <v>475000</v>
      </c>
      <c r="K42" s="56">
        <f t="shared" si="26"/>
        <v>490000</v>
      </c>
    </row>
    <row r="43" spans="1:243" s="122" customFormat="1" hidden="1">
      <c r="A43" s="93" t="s">
        <v>1672</v>
      </c>
      <c r="B43" s="111" t="s">
        <v>1673</v>
      </c>
      <c r="C43" s="123" t="s">
        <v>29</v>
      </c>
      <c r="D43" s="58">
        <v>147693.21</v>
      </c>
      <c r="E43" s="58">
        <v>243748.16</v>
      </c>
      <c r="F43" s="58">
        <v>235367.6</v>
      </c>
      <c r="G43" s="58">
        <v>258000</v>
      </c>
      <c r="H43" s="58">
        <v>267000</v>
      </c>
      <c r="I43" s="58">
        <v>276000</v>
      </c>
      <c r="J43" s="58">
        <v>285000</v>
      </c>
      <c r="K43" s="58">
        <v>294000</v>
      </c>
    </row>
    <row r="44" spans="1:243" s="122" customFormat="1" hidden="1">
      <c r="A44" s="93" t="s">
        <v>1674</v>
      </c>
      <c r="B44" s="111" t="s">
        <v>1675</v>
      </c>
      <c r="C44" s="123" t="s">
        <v>32</v>
      </c>
      <c r="D44" s="58">
        <v>61738.12</v>
      </c>
      <c r="E44" s="58">
        <v>101777.66</v>
      </c>
      <c r="F44" s="58">
        <v>98267.98</v>
      </c>
      <c r="G44" s="58">
        <v>107500</v>
      </c>
      <c r="H44" s="58">
        <v>111250</v>
      </c>
      <c r="I44" s="58">
        <v>115000</v>
      </c>
      <c r="J44" s="58">
        <v>118750</v>
      </c>
      <c r="K44" s="58">
        <v>122500</v>
      </c>
    </row>
    <row r="45" spans="1:243" s="122" customFormat="1" hidden="1">
      <c r="A45" s="93" t="s">
        <v>1676</v>
      </c>
      <c r="B45" s="111" t="s">
        <v>1677</v>
      </c>
      <c r="C45" s="123" t="s">
        <v>35</v>
      </c>
      <c r="D45" s="58">
        <v>36718.89</v>
      </c>
      <c r="E45" s="58">
        <v>60728.15</v>
      </c>
      <c r="F45" s="58">
        <v>58643.57</v>
      </c>
      <c r="G45" s="58">
        <v>64500</v>
      </c>
      <c r="H45" s="58">
        <v>66750</v>
      </c>
      <c r="I45" s="58">
        <v>69000</v>
      </c>
      <c r="J45" s="58">
        <v>71250</v>
      </c>
      <c r="K45" s="58">
        <v>73500</v>
      </c>
    </row>
    <row r="46" spans="1:243" s="124" customFormat="1" ht="22.5">
      <c r="A46" s="95" t="s">
        <v>1678</v>
      </c>
      <c r="B46" s="110" t="s">
        <v>1679</v>
      </c>
      <c r="C46" s="123"/>
      <c r="D46" s="56">
        <f t="shared" ref="D46:K46" si="27">SUM(D47:D49)</f>
        <v>6249501.3399999999</v>
      </c>
      <c r="E46" s="56">
        <f t="shared" si="27"/>
        <v>7557179.0300000003</v>
      </c>
      <c r="F46" s="56">
        <f t="shared" si="27"/>
        <v>5359390.9800000004</v>
      </c>
      <c r="G46" s="56">
        <f t="shared" si="27"/>
        <v>7990000</v>
      </c>
      <c r="H46" s="56">
        <f t="shared" si="27"/>
        <v>8290000</v>
      </c>
      <c r="I46" s="56">
        <f t="shared" si="27"/>
        <v>8558000</v>
      </c>
      <c r="J46" s="56">
        <f t="shared" si="27"/>
        <v>8836000</v>
      </c>
      <c r="K46" s="56">
        <f t="shared" si="27"/>
        <v>9125000</v>
      </c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</row>
    <row r="47" spans="1:243" s="124" customFormat="1" hidden="1">
      <c r="A47" s="93" t="s">
        <v>1680</v>
      </c>
      <c r="B47" s="111" t="s">
        <v>1681</v>
      </c>
      <c r="C47" s="123" t="s">
        <v>29</v>
      </c>
      <c r="D47" s="58">
        <v>3749579.94</v>
      </c>
      <c r="E47" s="58">
        <v>4534322.7300000004</v>
      </c>
      <c r="F47" s="58">
        <v>3215636.52</v>
      </c>
      <c r="G47" s="58">
        <v>4794000</v>
      </c>
      <c r="H47" s="58">
        <v>4974000</v>
      </c>
      <c r="I47" s="58">
        <v>5134800</v>
      </c>
      <c r="J47" s="58">
        <v>5301600</v>
      </c>
      <c r="K47" s="58">
        <v>5475000</v>
      </c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</row>
    <row r="48" spans="1:243" s="124" customFormat="1" hidden="1">
      <c r="A48" s="93" t="s">
        <v>1682</v>
      </c>
      <c r="B48" s="111" t="s">
        <v>1683</v>
      </c>
      <c r="C48" s="123" t="s">
        <v>32</v>
      </c>
      <c r="D48" s="58">
        <v>1562774.99</v>
      </c>
      <c r="E48" s="58">
        <v>1889657</v>
      </c>
      <c r="F48" s="58">
        <v>1340100.56</v>
      </c>
      <c r="G48" s="58">
        <v>1997500</v>
      </c>
      <c r="H48" s="58">
        <v>2072500</v>
      </c>
      <c r="I48" s="58">
        <v>2139500</v>
      </c>
      <c r="J48" s="58">
        <v>2209000</v>
      </c>
      <c r="K48" s="58">
        <v>2281250</v>
      </c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</row>
    <row r="49" spans="1:243" s="124" customFormat="1" hidden="1">
      <c r="A49" s="93" t="s">
        <v>1684</v>
      </c>
      <c r="B49" s="111" t="s">
        <v>1685</v>
      </c>
      <c r="C49" s="123" t="s">
        <v>35</v>
      </c>
      <c r="D49" s="58">
        <v>937146.41</v>
      </c>
      <c r="E49" s="58">
        <v>1133199.3</v>
      </c>
      <c r="F49" s="58">
        <v>803653.9</v>
      </c>
      <c r="G49" s="58">
        <v>1198500</v>
      </c>
      <c r="H49" s="58">
        <v>1243500</v>
      </c>
      <c r="I49" s="58">
        <v>1283700</v>
      </c>
      <c r="J49" s="58">
        <v>1325400</v>
      </c>
      <c r="K49" s="58">
        <v>1368750</v>
      </c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</row>
    <row r="50" spans="1:243" s="124" customFormat="1" ht="22.5">
      <c r="A50" s="95" t="s">
        <v>1686</v>
      </c>
      <c r="B50" s="110" t="s">
        <v>1687</v>
      </c>
      <c r="C50" s="123"/>
      <c r="D50" s="56">
        <f t="shared" ref="D50:K50" si="28">SUM(D51:D53)</f>
        <v>2685601.8600000003</v>
      </c>
      <c r="E50" s="56">
        <f t="shared" si="28"/>
        <v>3105776.42</v>
      </c>
      <c r="F50" s="56">
        <f t="shared" si="28"/>
        <v>2606753.6700000004</v>
      </c>
      <c r="G50" s="56">
        <f t="shared" si="28"/>
        <v>3284000</v>
      </c>
      <c r="H50" s="56">
        <f t="shared" si="28"/>
        <v>3406600</v>
      </c>
      <c r="I50" s="56">
        <f t="shared" si="28"/>
        <v>3517000</v>
      </c>
      <c r="J50" s="56">
        <f t="shared" si="28"/>
        <v>3630000</v>
      </c>
      <c r="K50" s="56">
        <f t="shared" si="28"/>
        <v>3750000</v>
      </c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</row>
    <row r="51" spans="1:243" s="122" customFormat="1" ht="12" hidden="1" customHeight="1">
      <c r="A51" s="93" t="s">
        <v>1688</v>
      </c>
      <c r="B51" s="111" t="s">
        <v>1689</v>
      </c>
      <c r="C51" s="123" t="s">
        <v>29</v>
      </c>
      <c r="D51" s="58">
        <v>1611171.85</v>
      </c>
      <c r="E51" s="58">
        <v>1863467.84</v>
      </c>
      <c r="F51" s="58">
        <v>1564062.58</v>
      </c>
      <c r="G51" s="58">
        <v>1970400</v>
      </c>
      <c r="H51" s="58">
        <v>2043960</v>
      </c>
      <c r="I51" s="58">
        <v>2110200</v>
      </c>
      <c r="J51" s="58">
        <v>2178000</v>
      </c>
      <c r="K51" s="58">
        <v>2250000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</row>
    <row r="52" spans="1:243" s="122" customFormat="1" ht="12" hidden="1" customHeight="1">
      <c r="A52" s="93" t="s">
        <v>1690</v>
      </c>
      <c r="B52" s="111" t="s">
        <v>1691</v>
      </c>
      <c r="C52" s="123" t="s">
        <v>32</v>
      </c>
      <c r="D52" s="58">
        <v>671871.35</v>
      </c>
      <c r="E52" s="58">
        <v>776891.22</v>
      </c>
      <c r="F52" s="58">
        <v>651996.93000000005</v>
      </c>
      <c r="G52" s="58">
        <v>821000</v>
      </c>
      <c r="H52" s="58">
        <v>851650</v>
      </c>
      <c r="I52" s="58">
        <v>879250</v>
      </c>
      <c r="J52" s="58">
        <v>907500</v>
      </c>
      <c r="K52" s="58">
        <v>937500</v>
      </c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</row>
    <row r="53" spans="1:243" s="122" customFormat="1" ht="12" hidden="1" customHeight="1">
      <c r="A53" s="93" t="s">
        <v>1692</v>
      </c>
      <c r="B53" s="111" t="s">
        <v>1693</v>
      </c>
      <c r="C53" s="123" t="s">
        <v>35</v>
      </c>
      <c r="D53" s="58">
        <v>402558.66</v>
      </c>
      <c r="E53" s="58">
        <v>465417.36</v>
      </c>
      <c r="F53" s="58">
        <v>390694.16</v>
      </c>
      <c r="G53" s="58">
        <v>492600</v>
      </c>
      <c r="H53" s="58">
        <v>510990</v>
      </c>
      <c r="I53" s="58">
        <v>527550</v>
      </c>
      <c r="J53" s="58">
        <v>544500</v>
      </c>
      <c r="K53" s="58">
        <v>562500</v>
      </c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</row>
    <row r="54" spans="1:243" s="20" customFormat="1" ht="22.5">
      <c r="A54" s="95" t="s">
        <v>1694</v>
      </c>
      <c r="B54" s="110" t="s">
        <v>1536</v>
      </c>
      <c r="C54" s="123"/>
      <c r="D54" s="140">
        <f>SUM(D55+D59)</f>
        <v>21423006.740000002</v>
      </c>
      <c r="E54" s="140">
        <f t="shared" ref="E54:K54" si="29">SUM(E55+E59+E63+E67)</f>
        <v>20602503.970000003</v>
      </c>
      <c r="F54" s="140">
        <f t="shared" si="29"/>
        <v>21109338.420000002</v>
      </c>
      <c r="G54" s="140">
        <f t="shared" si="29"/>
        <v>21375000</v>
      </c>
      <c r="H54" s="140">
        <f t="shared" si="29"/>
        <v>22176500</v>
      </c>
      <c r="I54" s="140">
        <f t="shared" si="29"/>
        <v>22897000</v>
      </c>
      <c r="J54" s="140">
        <f t="shared" si="29"/>
        <v>23641100</v>
      </c>
      <c r="K54" s="140">
        <f t="shared" si="29"/>
        <v>24409300</v>
      </c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</row>
    <row r="55" spans="1:243" s="121" customFormat="1" ht="22.5">
      <c r="A55" s="95" t="s">
        <v>1695</v>
      </c>
      <c r="B55" s="110" t="s">
        <v>1696</v>
      </c>
      <c r="C55" s="123"/>
      <c r="D55" s="140">
        <f t="shared" ref="D55:K55" si="30">SUM(D56:D58)</f>
        <v>21423006.740000002</v>
      </c>
      <c r="E55" s="140">
        <f t="shared" si="30"/>
        <v>20545529.370000001</v>
      </c>
      <c r="F55" s="140">
        <f t="shared" si="30"/>
        <v>21075004.73</v>
      </c>
      <c r="G55" s="140">
        <f t="shared" si="30"/>
        <v>21315000</v>
      </c>
      <c r="H55" s="140">
        <f t="shared" si="30"/>
        <v>22114000</v>
      </c>
      <c r="I55" s="140">
        <f t="shared" si="30"/>
        <v>22832000</v>
      </c>
      <c r="J55" s="140">
        <f t="shared" si="30"/>
        <v>23574000</v>
      </c>
      <c r="K55" s="140">
        <f t="shared" si="30"/>
        <v>24340000</v>
      </c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  <c r="II55" s="122"/>
    </row>
    <row r="56" spans="1:243" s="122" customFormat="1" hidden="1">
      <c r="A56" s="93" t="s">
        <v>1697</v>
      </c>
      <c r="B56" s="111" t="s">
        <v>1698</v>
      </c>
      <c r="C56" s="123" t="s">
        <v>29</v>
      </c>
      <c r="D56" s="58">
        <v>12853791.92</v>
      </c>
      <c r="E56" s="58">
        <v>12327317.73</v>
      </c>
      <c r="F56" s="58">
        <v>12645002.77</v>
      </c>
      <c r="G56" s="58">
        <v>12789000</v>
      </c>
      <c r="H56" s="58">
        <v>13268400</v>
      </c>
      <c r="I56" s="58">
        <v>13699200</v>
      </c>
      <c r="J56" s="58">
        <v>14144400</v>
      </c>
      <c r="K56" s="58">
        <v>14604000</v>
      </c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</row>
    <row r="57" spans="1:243" s="122" customFormat="1" hidden="1">
      <c r="A57" s="93" t="s">
        <v>1699</v>
      </c>
      <c r="B57" s="111" t="s">
        <v>1700</v>
      </c>
      <c r="C57" s="123" t="s">
        <v>32</v>
      </c>
      <c r="D57" s="58">
        <v>5355758.07</v>
      </c>
      <c r="E57" s="58">
        <v>5136388.58</v>
      </c>
      <c r="F57" s="58">
        <v>5268759.3</v>
      </c>
      <c r="G57" s="58">
        <v>5328750</v>
      </c>
      <c r="H57" s="58">
        <v>5528500</v>
      </c>
      <c r="I57" s="58">
        <v>5708000</v>
      </c>
      <c r="J57" s="58">
        <v>5893500</v>
      </c>
      <c r="K57" s="58">
        <v>6085000</v>
      </c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</row>
    <row r="58" spans="1:243" s="122" customFormat="1" hidden="1">
      <c r="A58" s="93" t="s">
        <v>1701</v>
      </c>
      <c r="B58" s="111" t="s">
        <v>1702</v>
      </c>
      <c r="C58" s="123" t="s">
        <v>35</v>
      </c>
      <c r="D58" s="58">
        <v>3213456.75</v>
      </c>
      <c r="E58" s="58">
        <v>3081823.06</v>
      </c>
      <c r="F58" s="58">
        <v>3161242.66</v>
      </c>
      <c r="G58" s="58">
        <v>3197250</v>
      </c>
      <c r="H58" s="58">
        <v>3317100</v>
      </c>
      <c r="I58" s="58">
        <v>3424800</v>
      </c>
      <c r="J58" s="58">
        <v>3536100</v>
      </c>
      <c r="K58" s="58">
        <v>3651000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</row>
    <row r="59" spans="1:243" s="122" customFormat="1" ht="22.5" hidden="1">
      <c r="A59" s="93" t="s">
        <v>1703</v>
      </c>
      <c r="B59" s="110" t="s">
        <v>1704</v>
      </c>
      <c r="C59" s="123"/>
      <c r="D59" s="58">
        <f t="shared" ref="D59:I59" si="31">SUM(D60:D62)</f>
        <v>0</v>
      </c>
      <c r="E59" s="58">
        <f t="shared" si="31"/>
        <v>0</v>
      </c>
      <c r="F59" s="58">
        <f t="shared" si="31"/>
        <v>0</v>
      </c>
      <c r="G59" s="58">
        <f t="shared" si="31"/>
        <v>0</v>
      </c>
      <c r="H59" s="58">
        <f t="shared" si="31"/>
        <v>0</v>
      </c>
      <c r="I59" s="58">
        <f t="shared" si="31"/>
        <v>0</v>
      </c>
      <c r="J59" s="58">
        <f t="shared" ref="J59:K59" si="32">SUM(J60:J62)</f>
        <v>0</v>
      </c>
      <c r="K59" s="58">
        <f t="shared" si="32"/>
        <v>0</v>
      </c>
    </row>
    <row r="60" spans="1:243" s="122" customFormat="1" hidden="1">
      <c r="A60" s="93" t="s">
        <v>1705</v>
      </c>
      <c r="B60" s="111" t="s">
        <v>1706</v>
      </c>
      <c r="C60" s="123" t="s">
        <v>29</v>
      </c>
      <c r="D60" s="58"/>
      <c r="E60" s="58"/>
      <c r="F60" s="58"/>
      <c r="G60" s="58"/>
      <c r="H60" s="58"/>
      <c r="I60" s="58"/>
      <c r="J60" s="58"/>
      <c r="K60" s="58"/>
    </row>
    <row r="61" spans="1:243" s="122" customFormat="1" hidden="1">
      <c r="A61" s="93" t="s">
        <v>1707</v>
      </c>
      <c r="B61" s="111" t="s">
        <v>1708</v>
      </c>
      <c r="C61" s="123" t="s">
        <v>32</v>
      </c>
      <c r="D61" s="58"/>
      <c r="E61" s="58"/>
      <c r="F61" s="58"/>
      <c r="G61" s="58"/>
      <c r="H61" s="58"/>
      <c r="I61" s="58"/>
      <c r="J61" s="58"/>
      <c r="K61" s="58"/>
    </row>
    <row r="62" spans="1:243" s="122" customFormat="1" hidden="1">
      <c r="A62" s="93" t="s">
        <v>1709</v>
      </c>
      <c r="B62" s="111" t="s">
        <v>1710</v>
      </c>
      <c r="C62" s="123" t="s">
        <v>35</v>
      </c>
      <c r="D62" s="58"/>
      <c r="E62" s="58"/>
      <c r="F62" s="58"/>
      <c r="G62" s="58"/>
      <c r="H62" s="58"/>
      <c r="I62" s="58"/>
      <c r="J62" s="58"/>
      <c r="K62" s="58"/>
    </row>
    <row r="63" spans="1:243" s="148" customFormat="1" ht="22.5">
      <c r="A63" s="95" t="s">
        <v>2903</v>
      </c>
      <c r="B63" s="110" t="s">
        <v>2904</v>
      </c>
      <c r="C63" s="123"/>
      <c r="D63" s="56">
        <f t="shared" ref="D63:I63" si="33">SUM(D64:D66)</f>
        <v>0</v>
      </c>
      <c r="E63" s="56">
        <f t="shared" si="33"/>
        <v>43691.41</v>
      </c>
      <c r="F63" s="56">
        <f t="shared" si="33"/>
        <v>24843.18</v>
      </c>
      <c r="G63" s="56">
        <f t="shared" si="33"/>
        <v>46000</v>
      </c>
      <c r="H63" s="56">
        <f t="shared" si="33"/>
        <v>48000</v>
      </c>
      <c r="I63" s="56">
        <f t="shared" si="33"/>
        <v>50000</v>
      </c>
      <c r="J63" s="56">
        <v>51600</v>
      </c>
      <c r="K63" s="56">
        <v>53300</v>
      </c>
    </row>
    <row r="64" spans="1:243" s="122" customFormat="1" hidden="1">
      <c r="A64" s="93" t="s">
        <v>2905</v>
      </c>
      <c r="B64" s="111" t="s">
        <v>3137</v>
      </c>
      <c r="C64" s="123" t="s">
        <v>29</v>
      </c>
      <c r="D64" s="58"/>
      <c r="E64" s="58">
        <v>26214.81</v>
      </c>
      <c r="F64" s="58">
        <v>14906.02</v>
      </c>
      <c r="G64" s="58">
        <v>27600</v>
      </c>
      <c r="H64" s="58">
        <v>28800</v>
      </c>
      <c r="I64" s="58">
        <v>30000</v>
      </c>
      <c r="J64" s="58">
        <f>J63*0.6</f>
        <v>30960</v>
      </c>
      <c r="K64" s="58">
        <f>K63*0.6</f>
        <v>31980</v>
      </c>
    </row>
    <row r="65" spans="1:243" s="122" customFormat="1" hidden="1">
      <c r="A65" s="93" t="s">
        <v>2906</v>
      </c>
      <c r="B65" s="111" t="s">
        <v>3138</v>
      </c>
      <c r="C65" s="123" t="s">
        <v>32</v>
      </c>
      <c r="D65" s="58"/>
      <c r="E65" s="58">
        <v>10922.93</v>
      </c>
      <c r="F65" s="58">
        <v>6210.92</v>
      </c>
      <c r="G65" s="58">
        <v>11500</v>
      </c>
      <c r="H65" s="58">
        <v>12000</v>
      </c>
      <c r="I65" s="58">
        <v>12500</v>
      </c>
      <c r="J65" s="58">
        <f>J63*0.25</f>
        <v>12900</v>
      </c>
      <c r="K65" s="58">
        <f>K63*0.25</f>
        <v>13325</v>
      </c>
    </row>
    <row r="66" spans="1:243" s="122" customFormat="1" hidden="1">
      <c r="A66" s="93" t="s">
        <v>2907</v>
      </c>
      <c r="B66" s="111" t="s">
        <v>1518</v>
      </c>
      <c r="C66" s="123" t="s">
        <v>35</v>
      </c>
      <c r="D66" s="58"/>
      <c r="E66" s="58">
        <v>6553.67</v>
      </c>
      <c r="F66" s="58">
        <v>3726.24</v>
      </c>
      <c r="G66" s="58">
        <v>6900</v>
      </c>
      <c r="H66" s="58">
        <v>7200</v>
      </c>
      <c r="I66" s="58">
        <v>7500</v>
      </c>
      <c r="J66" s="58">
        <f>J63*0.15</f>
        <v>7740</v>
      </c>
      <c r="K66" s="58">
        <f>K63*0.15</f>
        <v>7995</v>
      </c>
    </row>
    <row r="67" spans="1:243" s="148" customFormat="1" ht="22.5">
      <c r="A67" s="95" t="s">
        <v>2908</v>
      </c>
      <c r="B67" s="110" t="s">
        <v>3139</v>
      </c>
      <c r="C67" s="123"/>
      <c r="D67" s="56">
        <f t="shared" ref="D67:I67" si="34">SUM(D68:D70)</f>
        <v>0</v>
      </c>
      <c r="E67" s="56">
        <f t="shared" si="34"/>
        <v>13283.189999999999</v>
      </c>
      <c r="F67" s="56">
        <f t="shared" si="34"/>
        <v>9490.51</v>
      </c>
      <c r="G67" s="56">
        <f t="shared" si="34"/>
        <v>14000</v>
      </c>
      <c r="H67" s="56">
        <f t="shared" si="34"/>
        <v>14500</v>
      </c>
      <c r="I67" s="56">
        <f t="shared" si="34"/>
        <v>15000</v>
      </c>
      <c r="J67" s="56">
        <v>15500</v>
      </c>
      <c r="K67" s="56">
        <v>16000</v>
      </c>
    </row>
    <row r="68" spans="1:243" s="122" customFormat="1" hidden="1">
      <c r="A68" s="93" t="s">
        <v>2909</v>
      </c>
      <c r="B68" s="111" t="s">
        <v>3137</v>
      </c>
      <c r="C68" s="123" t="s">
        <v>29</v>
      </c>
      <c r="D68" s="58"/>
      <c r="E68" s="58">
        <v>7969.98</v>
      </c>
      <c r="F68" s="58">
        <v>5694.41</v>
      </c>
      <c r="G68" s="58">
        <v>8400</v>
      </c>
      <c r="H68" s="58">
        <v>8700</v>
      </c>
      <c r="I68" s="58">
        <v>9000</v>
      </c>
      <c r="J68" s="58">
        <f>J67*0.6</f>
        <v>9300</v>
      </c>
      <c r="K68" s="58">
        <f>K67*0.6</f>
        <v>9600</v>
      </c>
    </row>
    <row r="69" spans="1:243" s="122" customFormat="1" hidden="1">
      <c r="A69" s="93" t="s">
        <v>2910</v>
      </c>
      <c r="B69" s="111" t="s">
        <v>3138</v>
      </c>
      <c r="C69" s="123" t="s">
        <v>32</v>
      </c>
      <c r="D69" s="58"/>
      <c r="E69" s="58">
        <v>3320.8</v>
      </c>
      <c r="F69" s="58">
        <v>2372.62</v>
      </c>
      <c r="G69" s="58">
        <v>3500</v>
      </c>
      <c r="H69" s="58">
        <v>3625</v>
      </c>
      <c r="I69" s="58">
        <v>3750</v>
      </c>
      <c r="J69" s="58">
        <f>J67*0.25</f>
        <v>3875</v>
      </c>
      <c r="K69" s="58">
        <f>K67*0.25</f>
        <v>4000</v>
      </c>
    </row>
    <row r="70" spans="1:243" s="122" customFormat="1" hidden="1">
      <c r="A70" s="93" t="s">
        <v>2911</v>
      </c>
      <c r="B70" s="111" t="s">
        <v>1518</v>
      </c>
      <c r="C70" s="123" t="s">
        <v>35</v>
      </c>
      <c r="D70" s="58"/>
      <c r="E70" s="58">
        <v>1992.41</v>
      </c>
      <c r="F70" s="58">
        <v>1423.48</v>
      </c>
      <c r="G70" s="58">
        <v>2100</v>
      </c>
      <c r="H70" s="58">
        <v>2175</v>
      </c>
      <c r="I70" s="58">
        <v>2250</v>
      </c>
      <c r="J70" s="58">
        <f>J67*0.15</f>
        <v>2325</v>
      </c>
      <c r="K70" s="58">
        <f>K67*0.15</f>
        <v>2400</v>
      </c>
    </row>
    <row r="71" spans="1:243" ht="22.5">
      <c r="A71" s="95" t="s">
        <v>1711</v>
      </c>
      <c r="B71" s="110" t="s">
        <v>1712</v>
      </c>
      <c r="C71" s="123"/>
      <c r="D71" s="56">
        <f t="shared" ref="D71:K71" si="35">D72</f>
        <v>69024379.430000007</v>
      </c>
      <c r="E71" s="56">
        <f t="shared" si="35"/>
        <v>77376539.900000006</v>
      </c>
      <c r="F71" s="56">
        <f t="shared" si="35"/>
        <v>74523256.010000005</v>
      </c>
      <c r="G71" s="56">
        <f t="shared" si="35"/>
        <v>82594000</v>
      </c>
      <c r="H71" s="56">
        <f t="shared" si="35"/>
        <v>88000000</v>
      </c>
      <c r="I71" s="56">
        <f t="shared" si="35"/>
        <v>93315000</v>
      </c>
      <c r="J71" s="56">
        <f t="shared" si="35"/>
        <v>98959100</v>
      </c>
      <c r="K71" s="56">
        <f t="shared" si="35"/>
        <v>104950200</v>
      </c>
    </row>
    <row r="72" spans="1:243" s="20" customFormat="1">
      <c r="A72" s="95" t="s">
        <v>1713</v>
      </c>
      <c r="B72" s="110" t="s">
        <v>110</v>
      </c>
      <c r="C72" s="123"/>
      <c r="D72" s="140">
        <f t="shared" ref="D72:I72" si="36">SUM(D73+D77+D81+D85)</f>
        <v>69024379.430000007</v>
      </c>
      <c r="E72" s="140">
        <f t="shared" si="36"/>
        <v>77376539.900000006</v>
      </c>
      <c r="F72" s="140">
        <f t="shared" si="36"/>
        <v>74523256.010000005</v>
      </c>
      <c r="G72" s="140">
        <f t="shared" si="36"/>
        <v>82594000</v>
      </c>
      <c r="H72" s="140">
        <f t="shared" si="36"/>
        <v>88000000</v>
      </c>
      <c r="I72" s="140">
        <f t="shared" si="36"/>
        <v>93315000</v>
      </c>
      <c r="J72" s="140">
        <f t="shared" ref="J72:K72" si="37">SUM(J73+J77+J81+J85)</f>
        <v>98959100</v>
      </c>
      <c r="K72" s="140">
        <f t="shared" si="37"/>
        <v>104950200</v>
      </c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</row>
    <row r="73" spans="1:243" s="121" customFormat="1" ht="16.5" customHeight="1">
      <c r="A73" s="95" t="s">
        <v>1714</v>
      </c>
      <c r="B73" s="110" t="s">
        <v>1715</v>
      </c>
      <c r="C73" s="123"/>
      <c r="D73" s="140">
        <f t="shared" ref="D73:K73" si="38">SUM(D74:D76)</f>
        <v>65002150.810000002</v>
      </c>
      <c r="E73" s="140">
        <f t="shared" si="38"/>
        <v>69390130.920000002</v>
      </c>
      <c r="F73" s="140">
        <f t="shared" si="38"/>
        <v>67063434.410000004</v>
      </c>
      <c r="G73" s="140">
        <f t="shared" si="38"/>
        <v>74152000</v>
      </c>
      <c r="H73" s="140">
        <f t="shared" si="38"/>
        <v>79240000</v>
      </c>
      <c r="I73" s="140">
        <f t="shared" si="38"/>
        <v>84270000</v>
      </c>
      <c r="J73" s="140">
        <f t="shared" si="38"/>
        <v>89620000</v>
      </c>
      <c r="K73" s="140">
        <f t="shared" si="38"/>
        <v>95308000</v>
      </c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  <c r="IC73" s="122"/>
      <c r="ID73" s="122"/>
      <c r="IE73" s="122"/>
      <c r="IF73" s="122"/>
      <c r="IG73" s="122"/>
      <c r="IH73" s="122"/>
      <c r="II73" s="122"/>
    </row>
    <row r="74" spans="1:243" s="122" customFormat="1" hidden="1">
      <c r="A74" s="93" t="s">
        <v>1716</v>
      </c>
      <c r="B74" s="111" t="s">
        <v>1717</v>
      </c>
      <c r="C74" s="123" t="s">
        <v>29</v>
      </c>
      <c r="D74" s="58">
        <v>39001287.659999996</v>
      </c>
      <c r="E74" s="58">
        <v>41634076.850000001</v>
      </c>
      <c r="F74" s="58">
        <v>40238061.420000002</v>
      </c>
      <c r="G74" s="58">
        <v>44491200</v>
      </c>
      <c r="H74" s="58">
        <v>47544000</v>
      </c>
      <c r="I74" s="58">
        <v>50562000</v>
      </c>
      <c r="J74" s="58">
        <v>53772000</v>
      </c>
      <c r="K74" s="58">
        <v>57184800</v>
      </c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</row>
    <row r="75" spans="1:243" s="122" customFormat="1" ht="14.25" hidden="1" customHeight="1">
      <c r="A75" s="93" t="s">
        <v>1718</v>
      </c>
      <c r="B75" s="111" t="s">
        <v>1719</v>
      </c>
      <c r="C75" s="123" t="s">
        <v>32</v>
      </c>
      <c r="D75" s="58">
        <v>16250539.92</v>
      </c>
      <c r="E75" s="58">
        <v>17347534.989999998</v>
      </c>
      <c r="F75" s="58">
        <v>16765861.75</v>
      </c>
      <c r="G75" s="58">
        <v>18538000</v>
      </c>
      <c r="H75" s="58">
        <v>19810000</v>
      </c>
      <c r="I75" s="58">
        <v>21067500</v>
      </c>
      <c r="J75" s="58">
        <v>22405000</v>
      </c>
      <c r="K75" s="58">
        <v>23827000</v>
      </c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124"/>
      <c r="GB75" s="124"/>
      <c r="GC75" s="124"/>
      <c r="GD75" s="124"/>
      <c r="GE75" s="124"/>
      <c r="GF75" s="124"/>
      <c r="GG75" s="124"/>
      <c r="GH75" s="124"/>
      <c r="GI75" s="124"/>
      <c r="GJ75" s="124"/>
      <c r="GK75" s="124"/>
      <c r="GL75" s="124"/>
      <c r="GM75" s="124"/>
      <c r="GN75" s="124"/>
      <c r="GO75" s="124"/>
      <c r="GP75" s="124"/>
      <c r="GQ75" s="124"/>
      <c r="GR75" s="124"/>
      <c r="GS75" s="124"/>
      <c r="GT75" s="124"/>
      <c r="GU75" s="124"/>
      <c r="GV75" s="124"/>
      <c r="GW75" s="124"/>
      <c r="GX75" s="124"/>
      <c r="GY75" s="124"/>
      <c r="GZ75" s="124"/>
      <c r="HA75" s="124"/>
      <c r="HB75" s="124"/>
      <c r="HC75" s="124"/>
      <c r="HD75" s="124"/>
      <c r="HE75" s="124"/>
      <c r="HF75" s="124"/>
      <c r="HG75" s="124"/>
      <c r="HH75" s="124"/>
      <c r="HI75" s="124"/>
      <c r="HJ75" s="124"/>
      <c r="HK75" s="124"/>
      <c r="HL75" s="124"/>
      <c r="HM75" s="124"/>
      <c r="HN75" s="124"/>
      <c r="HO75" s="124"/>
      <c r="HP75" s="124"/>
      <c r="HQ75" s="124"/>
      <c r="HR75" s="124"/>
    </row>
    <row r="76" spans="1:243" s="122" customFormat="1" hidden="1">
      <c r="A76" s="93" t="s">
        <v>1720</v>
      </c>
      <c r="B76" s="111" t="s">
        <v>1721</v>
      </c>
      <c r="C76" s="123" t="s">
        <v>35</v>
      </c>
      <c r="D76" s="58">
        <v>9750323.2300000004</v>
      </c>
      <c r="E76" s="58">
        <v>10408519.08</v>
      </c>
      <c r="F76" s="58">
        <v>10059511.24</v>
      </c>
      <c r="G76" s="58">
        <v>11122800</v>
      </c>
      <c r="H76" s="58">
        <v>11886000</v>
      </c>
      <c r="I76" s="58">
        <v>12640500</v>
      </c>
      <c r="J76" s="58">
        <v>13443000</v>
      </c>
      <c r="K76" s="58">
        <v>14296200</v>
      </c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4"/>
      <c r="FX76" s="124"/>
      <c r="FY76" s="124"/>
      <c r="FZ76" s="124"/>
      <c r="GA76" s="124"/>
      <c r="GB76" s="124"/>
      <c r="GC76" s="124"/>
      <c r="GD76" s="124"/>
      <c r="GE76" s="124"/>
      <c r="GF76" s="124"/>
      <c r="GG76" s="124"/>
      <c r="GH76" s="124"/>
      <c r="GI76" s="124"/>
      <c r="GJ76" s="124"/>
      <c r="GK76" s="124"/>
      <c r="GL76" s="124"/>
      <c r="GM76" s="124"/>
      <c r="GN76" s="124"/>
      <c r="GO76" s="124"/>
      <c r="GP76" s="124"/>
      <c r="GQ76" s="124"/>
      <c r="GR76" s="124"/>
      <c r="GS76" s="124"/>
      <c r="GT76" s="124"/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/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</row>
    <row r="77" spans="1:243" s="122" customFormat="1" ht="16.5" customHeight="1">
      <c r="A77" s="95" t="s">
        <v>1722</v>
      </c>
      <c r="B77" s="110" t="s">
        <v>1723</v>
      </c>
      <c r="C77" s="123"/>
      <c r="D77" s="56">
        <f t="shared" ref="D77:K77" si="39">SUM(D78:D80)</f>
        <v>836773.09</v>
      </c>
      <c r="E77" s="56">
        <f t="shared" si="39"/>
        <v>944349.84000000008</v>
      </c>
      <c r="F77" s="56">
        <f t="shared" si="39"/>
        <v>726376.25999999989</v>
      </c>
      <c r="G77" s="56">
        <f t="shared" si="39"/>
        <v>998000</v>
      </c>
      <c r="H77" s="56">
        <f t="shared" si="39"/>
        <v>1036000</v>
      </c>
      <c r="I77" s="56">
        <f t="shared" si="39"/>
        <v>1070000</v>
      </c>
      <c r="J77" s="56">
        <f t="shared" si="39"/>
        <v>1105000</v>
      </c>
      <c r="K77" s="56">
        <f t="shared" si="39"/>
        <v>1140600</v>
      </c>
    </row>
    <row r="78" spans="1:243" s="122" customFormat="1" hidden="1">
      <c r="A78" s="93" t="s">
        <v>1724</v>
      </c>
      <c r="B78" s="111" t="s">
        <v>1725</v>
      </c>
      <c r="C78" s="123" t="s">
        <v>29</v>
      </c>
      <c r="D78" s="58">
        <v>502028.12</v>
      </c>
      <c r="E78" s="58">
        <v>566606.30000000005</v>
      </c>
      <c r="F78" s="58">
        <v>435827.73</v>
      </c>
      <c r="G78" s="58">
        <v>598800</v>
      </c>
      <c r="H78" s="58">
        <v>621600</v>
      </c>
      <c r="I78" s="58">
        <v>642000</v>
      </c>
      <c r="J78" s="58">
        <v>663000</v>
      </c>
      <c r="K78" s="58">
        <v>684360</v>
      </c>
    </row>
    <row r="79" spans="1:243" s="122" customFormat="1" hidden="1">
      <c r="A79" s="93" t="s">
        <v>1726</v>
      </c>
      <c r="B79" s="111" t="s">
        <v>1727</v>
      </c>
      <c r="C79" s="123" t="s">
        <v>32</v>
      </c>
      <c r="D79" s="58">
        <v>209189.85</v>
      </c>
      <c r="E79" s="58">
        <v>236046.51</v>
      </c>
      <c r="F79" s="58">
        <v>181587.93</v>
      </c>
      <c r="G79" s="58">
        <v>249500</v>
      </c>
      <c r="H79" s="58">
        <v>259000</v>
      </c>
      <c r="I79" s="58">
        <v>267500</v>
      </c>
      <c r="J79" s="58">
        <v>276250</v>
      </c>
      <c r="K79" s="58">
        <v>285150</v>
      </c>
    </row>
    <row r="80" spans="1:243" s="122" customFormat="1" hidden="1">
      <c r="A80" s="93" t="s">
        <v>1728</v>
      </c>
      <c r="B80" s="111" t="s">
        <v>1729</v>
      </c>
      <c r="C80" s="123" t="s">
        <v>35</v>
      </c>
      <c r="D80" s="58">
        <v>125555.12</v>
      </c>
      <c r="E80" s="58">
        <v>141697.03</v>
      </c>
      <c r="F80" s="58">
        <v>108960.6</v>
      </c>
      <c r="G80" s="58">
        <v>149700</v>
      </c>
      <c r="H80" s="58">
        <v>155400</v>
      </c>
      <c r="I80" s="58">
        <v>160500</v>
      </c>
      <c r="J80" s="58">
        <v>165750</v>
      </c>
      <c r="K80" s="58">
        <v>171090</v>
      </c>
    </row>
    <row r="81" spans="1:243" s="122" customFormat="1" ht="22.5">
      <c r="A81" s="95" t="s">
        <v>1730</v>
      </c>
      <c r="B81" s="110" t="s">
        <v>1731</v>
      </c>
      <c r="C81" s="123"/>
      <c r="D81" s="56">
        <f t="shared" ref="D81:K81" si="40">SUM(D82:D84)</f>
        <v>2154371.48</v>
      </c>
      <c r="E81" s="56">
        <f t="shared" si="40"/>
        <v>4881371.6000000006</v>
      </c>
      <c r="F81" s="56">
        <f t="shared" si="40"/>
        <v>3956948.3600000003</v>
      </c>
      <c r="G81" s="56">
        <f t="shared" si="40"/>
        <v>5160000</v>
      </c>
      <c r="H81" s="56">
        <f t="shared" si="40"/>
        <v>5354000</v>
      </c>
      <c r="I81" s="56">
        <f t="shared" si="40"/>
        <v>5528000</v>
      </c>
      <c r="J81" s="56">
        <f t="shared" si="40"/>
        <v>5707600</v>
      </c>
      <c r="K81" s="56">
        <f t="shared" si="40"/>
        <v>5893000</v>
      </c>
    </row>
    <row r="82" spans="1:243" s="122" customFormat="1" hidden="1">
      <c r="A82" s="93" t="s">
        <v>1732</v>
      </c>
      <c r="B82" s="111" t="s">
        <v>1733</v>
      </c>
      <c r="C82" s="123" t="s">
        <v>29</v>
      </c>
      <c r="D82" s="58">
        <v>1292601.6399999999</v>
      </c>
      <c r="E82" s="58">
        <v>2928822.95</v>
      </c>
      <c r="F82" s="58">
        <v>2374168.87</v>
      </c>
      <c r="G82" s="58">
        <v>3096000</v>
      </c>
      <c r="H82" s="58">
        <v>3212400</v>
      </c>
      <c r="I82" s="58">
        <v>3316800</v>
      </c>
      <c r="J82" s="58">
        <v>3424560</v>
      </c>
      <c r="K82" s="58">
        <v>3535800</v>
      </c>
    </row>
    <row r="83" spans="1:243" s="122" customFormat="1" hidden="1">
      <c r="A83" s="93" t="s">
        <v>1734</v>
      </c>
      <c r="B83" s="111" t="s">
        <v>1735</v>
      </c>
      <c r="C83" s="123" t="s">
        <v>32</v>
      </c>
      <c r="D83" s="58">
        <v>538610.4</v>
      </c>
      <c r="E83" s="58">
        <v>1220358.74</v>
      </c>
      <c r="F83" s="58">
        <v>989252.83</v>
      </c>
      <c r="G83" s="58">
        <v>1290000</v>
      </c>
      <c r="H83" s="58">
        <v>1338500</v>
      </c>
      <c r="I83" s="58">
        <v>1382000</v>
      </c>
      <c r="J83" s="58">
        <v>1426900</v>
      </c>
      <c r="K83" s="58">
        <v>1473250</v>
      </c>
    </row>
    <row r="84" spans="1:243" s="122" customFormat="1" hidden="1">
      <c r="A84" s="93" t="s">
        <v>1736</v>
      </c>
      <c r="B84" s="111" t="s">
        <v>1737</v>
      </c>
      <c r="C84" s="123" t="s">
        <v>35</v>
      </c>
      <c r="D84" s="58">
        <v>323159.44</v>
      </c>
      <c r="E84" s="58">
        <v>732189.91</v>
      </c>
      <c r="F84" s="58">
        <v>593526.66</v>
      </c>
      <c r="G84" s="58">
        <v>774000</v>
      </c>
      <c r="H84" s="58">
        <v>803100</v>
      </c>
      <c r="I84" s="58">
        <v>829200</v>
      </c>
      <c r="J84" s="58">
        <v>856140</v>
      </c>
      <c r="K84" s="58">
        <v>883950</v>
      </c>
    </row>
    <row r="85" spans="1:243" s="122" customFormat="1" ht="22.5">
      <c r="A85" s="95" t="s">
        <v>1738</v>
      </c>
      <c r="B85" s="110" t="s">
        <v>1739</v>
      </c>
      <c r="C85" s="123"/>
      <c r="D85" s="56">
        <f t="shared" ref="D85:K85" si="41">SUM(D86:D88)</f>
        <v>1031084.0499999999</v>
      </c>
      <c r="E85" s="56">
        <f t="shared" si="41"/>
        <v>2160687.54</v>
      </c>
      <c r="F85" s="56">
        <f t="shared" si="41"/>
        <v>2776496.98</v>
      </c>
      <c r="G85" s="56">
        <f t="shared" si="41"/>
        <v>2284000</v>
      </c>
      <c r="H85" s="56">
        <f t="shared" si="41"/>
        <v>2370000</v>
      </c>
      <c r="I85" s="56">
        <f t="shared" si="41"/>
        <v>2447000</v>
      </c>
      <c r="J85" s="56">
        <f t="shared" si="41"/>
        <v>2526500</v>
      </c>
      <c r="K85" s="56">
        <f t="shared" si="41"/>
        <v>2608600</v>
      </c>
    </row>
    <row r="86" spans="1:243" s="122" customFormat="1" hidden="1">
      <c r="A86" s="93" t="s">
        <v>1740</v>
      </c>
      <c r="B86" s="111" t="s">
        <v>1741</v>
      </c>
      <c r="C86" s="123" t="s">
        <v>29</v>
      </c>
      <c r="D86" s="58">
        <v>618609.61</v>
      </c>
      <c r="E86" s="58">
        <v>1296413.48</v>
      </c>
      <c r="F86" s="58">
        <v>1665901.17</v>
      </c>
      <c r="G86" s="58">
        <v>1370400</v>
      </c>
      <c r="H86" s="58">
        <v>1422000</v>
      </c>
      <c r="I86" s="58">
        <v>1468200</v>
      </c>
      <c r="J86" s="58">
        <v>1515900</v>
      </c>
      <c r="K86" s="58">
        <v>1565160</v>
      </c>
    </row>
    <row r="87" spans="1:243" s="122" customFormat="1" hidden="1">
      <c r="A87" s="93" t="s">
        <v>1742</v>
      </c>
      <c r="B87" s="111" t="s">
        <v>1743</v>
      </c>
      <c r="C87" s="123" t="s">
        <v>32</v>
      </c>
      <c r="D87" s="58">
        <v>257805.84</v>
      </c>
      <c r="E87" s="58">
        <v>540199.38</v>
      </c>
      <c r="F87" s="58">
        <v>694150.36</v>
      </c>
      <c r="G87" s="58">
        <v>571000</v>
      </c>
      <c r="H87" s="58">
        <v>592500</v>
      </c>
      <c r="I87" s="58">
        <v>611750</v>
      </c>
      <c r="J87" s="58">
        <v>631625</v>
      </c>
      <c r="K87" s="58">
        <v>652150</v>
      </c>
    </row>
    <row r="88" spans="1:243" s="122" customFormat="1" hidden="1">
      <c r="A88" s="93" t="s">
        <v>1744</v>
      </c>
      <c r="B88" s="111" t="s">
        <v>1745</v>
      </c>
      <c r="C88" s="123" t="s">
        <v>35</v>
      </c>
      <c r="D88" s="58">
        <v>154668.6</v>
      </c>
      <c r="E88" s="58">
        <v>324074.68</v>
      </c>
      <c r="F88" s="58">
        <v>416445.45</v>
      </c>
      <c r="G88" s="58">
        <v>342600</v>
      </c>
      <c r="H88" s="58">
        <v>355500</v>
      </c>
      <c r="I88" s="58">
        <v>367050</v>
      </c>
      <c r="J88" s="58">
        <v>378975</v>
      </c>
      <c r="K88" s="58">
        <v>391290</v>
      </c>
    </row>
    <row r="89" spans="1:243">
      <c r="A89" s="116" t="s">
        <v>1746</v>
      </c>
      <c r="B89" s="117" t="s">
        <v>119</v>
      </c>
      <c r="C89" s="180"/>
      <c r="D89" s="118">
        <f t="shared" ref="D89:K89" si="42">D90</f>
        <v>21954013.353</v>
      </c>
      <c r="E89" s="118">
        <f t="shared" si="42"/>
        <v>22504225.689999998</v>
      </c>
      <c r="F89" s="118">
        <f t="shared" si="42"/>
        <v>20831410.760000002</v>
      </c>
      <c r="G89" s="118">
        <f t="shared" si="42"/>
        <v>20887500</v>
      </c>
      <c r="H89" s="118">
        <f t="shared" si="42"/>
        <v>21330650</v>
      </c>
      <c r="I89" s="118">
        <f t="shared" si="42"/>
        <v>21580520</v>
      </c>
      <c r="J89" s="118">
        <f t="shared" si="42"/>
        <v>22762900</v>
      </c>
      <c r="K89" s="118">
        <f t="shared" si="42"/>
        <v>24049750</v>
      </c>
    </row>
    <row r="90" spans="1:243">
      <c r="A90" s="119" t="s">
        <v>1779</v>
      </c>
      <c r="B90" s="120" t="s">
        <v>1780</v>
      </c>
      <c r="C90" s="180"/>
      <c r="D90" s="118">
        <f t="shared" ref="D90:I90" si="43">D91+D134</f>
        <v>21954013.353</v>
      </c>
      <c r="E90" s="118">
        <f t="shared" si="43"/>
        <v>22504225.689999998</v>
      </c>
      <c r="F90" s="118">
        <f t="shared" si="43"/>
        <v>20831410.760000002</v>
      </c>
      <c r="G90" s="118">
        <f t="shared" si="43"/>
        <v>20887500</v>
      </c>
      <c r="H90" s="118">
        <f t="shared" si="43"/>
        <v>21330650</v>
      </c>
      <c r="I90" s="118">
        <f t="shared" si="43"/>
        <v>21580520</v>
      </c>
      <c r="J90" s="118">
        <f t="shared" ref="J90:K90" si="44">J91+J134</f>
        <v>22762900</v>
      </c>
      <c r="K90" s="118">
        <f t="shared" si="44"/>
        <v>24049750</v>
      </c>
    </row>
    <row r="91" spans="1:243" s="20" customFormat="1">
      <c r="A91" s="95" t="s">
        <v>1781</v>
      </c>
      <c r="B91" s="110" t="s">
        <v>1782</v>
      </c>
      <c r="C91" s="123"/>
      <c r="D91" s="56">
        <f t="shared" ref="D91:I91" si="45">D92+D97</f>
        <v>7557926.8099999996</v>
      </c>
      <c r="E91" s="56">
        <f t="shared" si="45"/>
        <v>8109759.2399999984</v>
      </c>
      <c r="F91" s="56">
        <f t="shared" si="45"/>
        <v>6211117.3500000006</v>
      </c>
      <c r="G91" s="56">
        <f t="shared" si="45"/>
        <v>6898300</v>
      </c>
      <c r="H91" s="56">
        <f t="shared" si="45"/>
        <v>7107250</v>
      </c>
      <c r="I91" s="56">
        <f t="shared" si="45"/>
        <v>7351260</v>
      </c>
      <c r="J91" s="56">
        <f t="shared" ref="J91:K91" si="46">J92+J97</f>
        <v>8026200</v>
      </c>
      <c r="K91" s="56">
        <f t="shared" si="46"/>
        <v>8864540</v>
      </c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</row>
    <row r="92" spans="1:243">
      <c r="A92" s="95" t="s">
        <v>1783</v>
      </c>
      <c r="B92" s="110" t="s">
        <v>124</v>
      </c>
      <c r="C92" s="123"/>
      <c r="D92" s="56">
        <f t="shared" ref="D92:I92" si="47">SUM(D93:D96)</f>
        <v>1041026.68</v>
      </c>
      <c r="E92" s="56">
        <f t="shared" si="47"/>
        <v>1196035.9300000002</v>
      </c>
      <c r="F92" s="56">
        <f t="shared" si="47"/>
        <v>630531.13</v>
      </c>
      <c r="G92" s="56">
        <f t="shared" si="47"/>
        <v>1288200</v>
      </c>
      <c r="H92" s="56">
        <f t="shared" si="47"/>
        <v>1439200</v>
      </c>
      <c r="I92" s="56">
        <f t="shared" si="47"/>
        <v>1490200</v>
      </c>
      <c r="J92" s="56">
        <f t="shared" ref="J92:K92" si="48">SUM(J93:J96)</f>
        <v>1974600</v>
      </c>
      <c r="K92" s="56">
        <f t="shared" si="48"/>
        <v>2616200</v>
      </c>
    </row>
    <row r="93" spans="1:243" s="138" customFormat="1" ht="15.75" hidden="1" customHeight="1">
      <c r="A93" s="93" t="s">
        <v>1784</v>
      </c>
      <c r="B93" s="111" t="s">
        <v>1785</v>
      </c>
      <c r="C93" s="123" t="s">
        <v>123</v>
      </c>
      <c r="D93" s="58">
        <v>1013483.16</v>
      </c>
      <c r="E93" s="58">
        <v>1167963.19</v>
      </c>
      <c r="F93" s="58">
        <v>591538.68999999994</v>
      </c>
      <c r="G93" s="58">
        <v>1258000</v>
      </c>
      <c r="H93" s="58">
        <v>1408000</v>
      </c>
      <c r="I93" s="58">
        <v>1458000</v>
      </c>
      <c r="J93" s="58">
        <v>1932000</v>
      </c>
      <c r="K93" s="58">
        <v>2559700</v>
      </c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</row>
    <row r="94" spans="1:243" s="139" customFormat="1" ht="15.75" hidden="1" customHeight="1">
      <c r="A94" s="93" t="s">
        <v>1786</v>
      </c>
      <c r="B94" s="111" t="s">
        <v>1787</v>
      </c>
      <c r="C94" s="123" t="s">
        <v>123</v>
      </c>
      <c r="D94" s="58">
        <v>14990.66</v>
      </c>
      <c r="E94" s="58">
        <v>9763.36</v>
      </c>
      <c r="F94" s="58">
        <v>7499.17</v>
      </c>
      <c r="G94" s="58">
        <v>12300</v>
      </c>
      <c r="H94" s="58">
        <v>12700</v>
      </c>
      <c r="I94" s="58">
        <v>13100</v>
      </c>
      <c r="J94" s="58">
        <v>17400</v>
      </c>
      <c r="K94" s="58">
        <v>23000</v>
      </c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  <c r="GN94" s="142"/>
      <c r="GO94" s="142"/>
      <c r="GP94" s="142"/>
      <c r="GQ94" s="142"/>
      <c r="GR94" s="142"/>
      <c r="GS94" s="142"/>
      <c r="GT94" s="142"/>
      <c r="GU94" s="142"/>
      <c r="GV94" s="142"/>
      <c r="GW94" s="142"/>
      <c r="GX94" s="142"/>
      <c r="GY94" s="142"/>
      <c r="GZ94" s="142"/>
      <c r="HA94" s="142"/>
      <c r="HB94" s="142"/>
      <c r="HC94" s="142"/>
      <c r="HD94" s="142"/>
      <c r="HE94" s="142"/>
      <c r="HF94" s="142"/>
      <c r="HG94" s="142"/>
      <c r="HH94" s="142"/>
      <c r="HI94" s="142"/>
      <c r="HJ94" s="142"/>
      <c r="HK94" s="142"/>
      <c r="HL94" s="142"/>
      <c r="HM94" s="142"/>
      <c r="HN94" s="142"/>
      <c r="HO94" s="142"/>
      <c r="HP94" s="142"/>
      <c r="HQ94" s="142"/>
      <c r="HR94" s="142"/>
    </row>
    <row r="95" spans="1:243" s="139" customFormat="1" ht="15.75" hidden="1" customHeight="1">
      <c r="A95" s="93" t="s">
        <v>1788</v>
      </c>
      <c r="B95" s="111" t="s">
        <v>1789</v>
      </c>
      <c r="C95" s="123" t="s">
        <v>123</v>
      </c>
      <c r="D95" s="58">
        <v>8665.33</v>
      </c>
      <c r="E95" s="58">
        <v>13919.32</v>
      </c>
      <c r="F95" s="58">
        <v>23577.67</v>
      </c>
      <c r="G95" s="58">
        <v>13200</v>
      </c>
      <c r="H95" s="58">
        <v>13700</v>
      </c>
      <c r="I95" s="58">
        <v>14100</v>
      </c>
      <c r="J95" s="58">
        <v>18600</v>
      </c>
      <c r="K95" s="58">
        <v>24800</v>
      </c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  <c r="FL95" s="142"/>
      <c r="FM95" s="142"/>
      <c r="FN95" s="142"/>
      <c r="FO95" s="142"/>
      <c r="FP95" s="142"/>
      <c r="FQ95" s="142"/>
      <c r="FR95" s="142"/>
      <c r="FS95" s="142"/>
      <c r="FT95" s="142"/>
      <c r="FU95" s="142"/>
      <c r="FV95" s="142"/>
      <c r="FW95" s="142"/>
      <c r="FX95" s="142"/>
      <c r="FY95" s="142"/>
      <c r="FZ95" s="142"/>
      <c r="GA95" s="142"/>
      <c r="GB95" s="142"/>
      <c r="GC95" s="142"/>
      <c r="GD95" s="142"/>
      <c r="GE95" s="142"/>
      <c r="GF95" s="142"/>
      <c r="GG95" s="142"/>
      <c r="GH95" s="142"/>
      <c r="GI95" s="142"/>
      <c r="GJ95" s="142"/>
      <c r="GK95" s="142"/>
      <c r="GL95" s="142"/>
      <c r="GM95" s="142"/>
      <c r="GN95" s="142"/>
      <c r="GO95" s="142"/>
      <c r="GP95" s="142"/>
      <c r="GQ95" s="142"/>
      <c r="GR95" s="142"/>
      <c r="GS95" s="142"/>
      <c r="GT95" s="142"/>
      <c r="GU95" s="142"/>
      <c r="GV95" s="142"/>
      <c r="GW95" s="142"/>
      <c r="GX95" s="142"/>
      <c r="GY95" s="142"/>
      <c r="GZ95" s="142"/>
      <c r="HA95" s="142"/>
      <c r="HB95" s="142"/>
      <c r="HC95" s="142"/>
      <c r="HD95" s="142"/>
      <c r="HE95" s="142"/>
      <c r="HF95" s="142"/>
      <c r="HG95" s="142"/>
      <c r="HH95" s="142"/>
      <c r="HI95" s="142"/>
      <c r="HJ95" s="142"/>
      <c r="HK95" s="142"/>
      <c r="HL95" s="142"/>
      <c r="HM95" s="142"/>
      <c r="HN95" s="142"/>
      <c r="HO95" s="142"/>
      <c r="HP95" s="142"/>
      <c r="HQ95" s="142"/>
      <c r="HR95" s="142"/>
    </row>
    <row r="96" spans="1:243" s="139" customFormat="1" ht="20.25" hidden="1" customHeight="1">
      <c r="A96" s="93" t="s">
        <v>1790</v>
      </c>
      <c r="B96" s="111" t="s">
        <v>1791</v>
      </c>
      <c r="C96" s="123" t="s">
        <v>123</v>
      </c>
      <c r="D96" s="58">
        <v>3887.53</v>
      </c>
      <c r="E96" s="58">
        <v>4390.0600000000004</v>
      </c>
      <c r="F96" s="58">
        <v>7915.6</v>
      </c>
      <c r="G96" s="58">
        <v>4700</v>
      </c>
      <c r="H96" s="58">
        <v>4800</v>
      </c>
      <c r="I96" s="58">
        <v>5000</v>
      </c>
      <c r="J96" s="58">
        <v>6600</v>
      </c>
      <c r="K96" s="58">
        <v>8700</v>
      </c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  <c r="FL96" s="142"/>
      <c r="FM96" s="142"/>
      <c r="FN96" s="142"/>
      <c r="FO96" s="142"/>
      <c r="FP96" s="142"/>
      <c r="FQ96" s="142"/>
      <c r="FR96" s="142"/>
      <c r="FS96" s="142"/>
      <c r="FT96" s="142"/>
      <c r="FU96" s="142"/>
      <c r="FV96" s="142"/>
      <c r="FW96" s="142"/>
      <c r="FX96" s="142"/>
      <c r="FY96" s="142"/>
      <c r="FZ96" s="142"/>
      <c r="GA96" s="142"/>
      <c r="GB96" s="142"/>
      <c r="GC96" s="142"/>
      <c r="GD96" s="142"/>
      <c r="GE96" s="142"/>
      <c r="GF96" s="142"/>
      <c r="GG96" s="142"/>
      <c r="GH96" s="142"/>
      <c r="GI96" s="142"/>
      <c r="GJ96" s="142"/>
      <c r="GK96" s="142"/>
      <c r="GL96" s="142"/>
      <c r="GM96" s="142"/>
      <c r="GN96" s="142"/>
      <c r="GO96" s="142"/>
      <c r="GP96" s="142"/>
      <c r="GQ96" s="142"/>
      <c r="GR96" s="142"/>
      <c r="GS96" s="142"/>
      <c r="GT96" s="142"/>
      <c r="GU96" s="142"/>
      <c r="GV96" s="142"/>
      <c r="GW96" s="142"/>
      <c r="GX96" s="142"/>
      <c r="GY96" s="142"/>
      <c r="GZ96" s="142"/>
      <c r="HA96" s="142"/>
      <c r="HB96" s="142"/>
      <c r="HC96" s="142"/>
      <c r="HD96" s="142"/>
      <c r="HE96" s="142"/>
      <c r="HF96" s="142"/>
      <c r="HG96" s="142"/>
      <c r="HH96" s="142"/>
      <c r="HI96" s="142"/>
      <c r="HJ96" s="142"/>
      <c r="HK96" s="142"/>
      <c r="HL96" s="142"/>
      <c r="HM96" s="142"/>
      <c r="HN96" s="142"/>
      <c r="HO96" s="142"/>
      <c r="HP96" s="142"/>
      <c r="HQ96" s="142"/>
      <c r="HR96" s="142"/>
    </row>
    <row r="97" spans="1:243">
      <c r="A97" s="95" t="s">
        <v>1792</v>
      </c>
      <c r="B97" s="110" t="s">
        <v>1793</v>
      </c>
      <c r="C97" s="123"/>
      <c r="D97" s="56">
        <f t="shared" ref="D97:I97" si="49">SUM(D98+D107+D116+D125)</f>
        <v>6516900.1299999999</v>
      </c>
      <c r="E97" s="56">
        <f t="shared" si="49"/>
        <v>6913723.3099999987</v>
      </c>
      <c r="F97" s="56">
        <f t="shared" si="49"/>
        <v>5580586.2200000007</v>
      </c>
      <c r="G97" s="56">
        <f t="shared" si="49"/>
        <v>5610100</v>
      </c>
      <c r="H97" s="56">
        <f t="shared" si="49"/>
        <v>5668050</v>
      </c>
      <c r="I97" s="56">
        <f t="shared" si="49"/>
        <v>5861060</v>
      </c>
      <c r="J97" s="56">
        <f t="shared" ref="J97:K97" si="50">SUM(J98+J107+J116+J125)</f>
        <v>6051600</v>
      </c>
      <c r="K97" s="56">
        <f t="shared" si="50"/>
        <v>6248340</v>
      </c>
    </row>
    <row r="98" spans="1:243" s="20" customFormat="1" ht="22.5">
      <c r="A98" s="95" t="s">
        <v>1794</v>
      </c>
      <c r="B98" s="110" t="s">
        <v>1795</v>
      </c>
      <c r="C98" s="123"/>
      <c r="D98" s="56">
        <f t="shared" ref="D98:I98" si="51">SUM(D99:D106)</f>
        <v>5575855.6099999994</v>
      </c>
      <c r="E98" s="56">
        <f t="shared" si="51"/>
        <v>5291367.2999999989</v>
      </c>
      <c r="F98" s="56">
        <f t="shared" si="51"/>
        <v>4569011.9800000004</v>
      </c>
      <c r="G98" s="56">
        <f t="shared" si="51"/>
        <v>4859800</v>
      </c>
      <c r="H98" s="56">
        <f t="shared" si="51"/>
        <v>4890250</v>
      </c>
      <c r="I98" s="56">
        <f t="shared" si="51"/>
        <v>5057760</v>
      </c>
      <c r="J98" s="56">
        <f t="shared" ref="J98:K98" si="52">SUM(J99:J106)</f>
        <v>5222060</v>
      </c>
      <c r="K98" s="56">
        <f t="shared" si="52"/>
        <v>5391890</v>
      </c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</row>
    <row r="99" spans="1:243" hidden="1">
      <c r="A99" s="93" t="s">
        <v>1796</v>
      </c>
      <c r="B99" s="111" t="s">
        <v>127</v>
      </c>
      <c r="C99" s="123" t="s">
        <v>126</v>
      </c>
      <c r="D99" s="58">
        <v>283745.08</v>
      </c>
      <c r="E99" s="58">
        <v>215336.84</v>
      </c>
      <c r="F99" s="58">
        <v>160115.14000000001</v>
      </c>
      <c r="G99" s="58">
        <v>158000</v>
      </c>
      <c r="H99" s="58">
        <v>163600</v>
      </c>
      <c r="I99" s="58">
        <v>169000</v>
      </c>
      <c r="J99" s="58">
        <v>174500</v>
      </c>
      <c r="K99" s="58">
        <v>180170</v>
      </c>
    </row>
    <row r="100" spans="1:243" ht="18" hidden="1">
      <c r="A100" s="93" t="s">
        <v>1797</v>
      </c>
      <c r="B100" s="111" t="s">
        <v>1537</v>
      </c>
      <c r="C100" s="123" t="s">
        <v>29</v>
      </c>
      <c r="D100" s="58">
        <v>3098217.34</v>
      </c>
      <c r="E100" s="58">
        <v>2955530.53</v>
      </c>
      <c r="F100" s="58">
        <v>2773015.54</v>
      </c>
      <c r="G100" s="58">
        <f>2866500+137400-100</f>
        <v>3003800</v>
      </c>
      <c r="H100" s="58">
        <v>2974000</v>
      </c>
      <c r="I100" s="58">
        <v>3070500</v>
      </c>
      <c r="J100" s="58">
        <v>3170300</v>
      </c>
      <c r="K100" s="58">
        <v>3273330</v>
      </c>
    </row>
    <row r="101" spans="1:243" hidden="1">
      <c r="A101" s="93" t="s">
        <v>1798</v>
      </c>
      <c r="B101" s="111" t="s">
        <v>131</v>
      </c>
      <c r="C101" s="123" t="s">
        <v>29</v>
      </c>
      <c r="D101" s="58">
        <v>342351.79</v>
      </c>
      <c r="E101" s="58">
        <v>387334.15</v>
      </c>
      <c r="F101" s="58">
        <v>216688.96</v>
      </c>
      <c r="G101" s="58">
        <v>402100</v>
      </c>
      <c r="H101" s="58">
        <v>417000</v>
      </c>
      <c r="I101" s="58">
        <v>430000</v>
      </c>
      <c r="J101" s="58">
        <v>444000</v>
      </c>
      <c r="K101" s="58">
        <v>458400</v>
      </c>
    </row>
    <row r="102" spans="1:243" hidden="1">
      <c r="A102" s="93" t="s">
        <v>1799</v>
      </c>
      <c r="B102" s="111" t="s">
        <v>133</v>
      </c>
      <c r="C102" s="123" t="s">
        <v>29</v>
      </c>
      <c r="D102" s="58">
        <v>5565.47</v>
      </c>
      <c r="E102" s="58">
        <v>4653.82</v>
      </c>
      <c r="F102" s="58">
        <v>924.55</v>
      </c>
      <c r="G102" s="58">
        <v>1200</v>
      </c>
      <c r="H102" s="58">
        <v>1150</v>
      </c>
      <c r="I102" s="58">
        <v>1160</v>
      </c>
      <c r="J102" s="58">
        <v>1200</v>
      </c>
      <c r="K102" s="58">
        <v>1240</v>
      </c>
    </row>
    <row r="103" spans="1:243" hidden="1">
      <c r="A103" s="93" t="s">
        <v>1800</v>
      </c>
      <c r="B103" s="111" t="s">
        <v>135</v>
      </c>
      <c r="C103" s="123" t="s">
        <v>29</v>
      </c>
      <c r="D103" s="58">
        <v>777255.6</v>
      </c>
      <c r="E103" s="58">
        <v>609987.56999999995</v>
      </c>
      <c r="F103" s="58">
        <v>733464.62</v>
      </c>
      <c r="G103" s="58">
        <v>633000</v>
      </c>
      <c r="H103" s="58">
        <f>657000-9400</f>
        <v>647600</v>
      </c>
      <c r="I103" s="58">
        <v>678000</v>
      </c>
      <c r="J103" s="58">
        <v>700000</v>
      </c>
      <c r="K103" s="58">
        <v>722800</v>
      </c>
    </row>
    <row r="104" spans="1:243" hidden="1">
      <c r="A104" s="93" t="s">
        <v>1801</v>
      </c>
      <c r="B104" s="111" t="s">
        <v>1538</v>
      </c>
      <c r="C104" s="123" t="s">
        <v>139</v>
      </c>
      <c r="D104" s="58">
        <v>971676.67</v>
      </c>
      <c r="E104" s="58">
        <v>1004670.66</v>
      </c>
      <c r="F104" s="58">
        <v>650430.34</v>
      </c>
      <c r="G104" s="58">
        <v>628000</v>
      </c>
      <c r="H104" s="58">
        <v>652000</v>
      </c>
      <c r="I104" s="58">
        <v>673000</v>
      </c>
      <c r="J104" s="58">
        <v>694800</v>
      </c>
      <c r="K104" s="58">
        <v>717460</v>
      </c>
    </row>
    <row r="105" spans="1:243" hidden="1">
      <c r="A105" s="93" t="s">
        <v>1802</v>
      </c>
      <c r="B105" s="111" t="s">
        <v>142</v>
      </c>
      <c r="C105" s="123" t="s">
        <v>29</v>
      </c>
      <c r="D105" s="58">
        <v>70938.52</v>
      </c>
      <c r="E105" s="58">
        <v>76946.89</v>
      </c>
      <c r="F105" s="58">
        <v>2781.36</v>
      </c>
      <c r="G105" s="58">
        <v>3300</v>
      </c>
      <c r="H105" s="58">
        <v>3400</v>
      </c>
      <c r="I105" s="58">
        <v>3500</v>
      </c>
      <c r="J105" s="58">
        <v>3600</v>
      </c>
      <c r="K105" s="58">
        <v>3730</v>
      </c>
    </row>
    <row r="106" spans="1:243" hidden="1">
      <c r="A106" s="93" t="s">
        <v>1803</v>
      </c>
      <c r="B106" s="111" t="s">
        <v>1804</v>
      </c>
      <c r="C106" s="123" t="s">
        <v>29</v>
      </c>
      <c r="D106" s="58">
        <v>26105.14</v>
      </c>
      <c r="E106" s="58">
        <v>36906.839999999997</v>
      </c>
      <c r="F106" s="58">
        <v>31591.47</v>
      </c>
      <c r="G106" s="58">
        <v>30400</v>
      </c>
      <c r="H106" s="58">
        <v>31500</v>
      </c>
      <c r="I106" s="58">
        <v>32600</v>
      </c>
      <c r="J106" s="58">
        <v>33660</v>
      </c>
      <c r="K106" s="58">
        <v>34760</v>
      </c>
    </row>
    <row r="107" spans="1:243" s="104" customFormat="1" ht="22.5">
      <c r="A107" s="95" t="s">
        <v>1805</v>
      </c>
      <c r="B107" s="146" t="s">
        <v>1806</v>
      </c>
      <c r="C107" s="123"/>
      <c r="D107" s="56">
        <f t="shared" ref="D107:I107" si="53">SUM(D108:D115)</f>
        <v>106320.25000000001</v>
      </c>
      <c r="E107" s="56">
        <f t="shared" si="53"/>
        <v>52901.69999999999</v>
      </c>
      <c r="F107" s="56">
        <f t="shared" si="53"/>
        <v>22745.439999999999</v>
      </c>
      <c r="G107" s="56">
        <f t="shared" si="53"/>
        <v>27400</v>
      </c>
      <c r="H107" s="56">
        <f t="shared" si="53"/>
        <v>28400</v>
      </c>
      <c r="I107" s="56">
        <f t="shared" si="53"/>
        <v>29400</v>
      </c>
      <c r="J107" s="56">
        <f t="shared" ref="J107:K107" si="54">SUM(J108:J115)</f>
        <v>30350</v>
      </c>
      <c r="K107" s="56">
        <f t="shared" si="54"/>
        <v>31350</v>
      </c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  <c r="FQ107" s="126"/>
      <c r="FR107" s="126"/>
      <c r="FS107" s="126"/>
      <c r="FT107" s="126"/>
      <c r="FU107" s="126"/>
      <c r="FV107" s="126"/>
      <c r="FW107" s="126"/>
      <c r="FX107" s="126"/>
      <c r="FY107" s="126"/>
      <c r="FZ107" s="126"/>
      <c r="GA107" s="126"/>
      <c r="GB107" s="126"/>
      <c r="GC107" s="126"/>
      <c r="GD107" s="126"/>
      <c r="GE107" s="126"/>
      <c r="GF107" s="126"/>
      <c r="GG107" s="126"/>
      <c r="GH107" s="126"/>
      <c r="GI107" s="126"/>
      <c r="GJ107" s="126"/>
      <c r="GK107" s="126"/>
      <c r="GL107" s="126"/>
      <c r="GM107" s="126"/>
      <c r="GN107" s="126"/>
      <c r="GO107" s="126"/>
      <c r="GP107" s="126"/>
      <c r="GQ107" s="126"/>
      <c r="GR107" s="126"/>
      <c r="GS107" s="126"/>
      <c r="GT107" s="126"/>
      <c r="GU107" s="126"/>
      <c r="GV107" s="126"/>
      <c r="GW107" s="126"/>
      <c r="GX107" s="126"/>
      <c r="GY107" s="126"/>
      <c r="GZ107" s="126"/>
      <c r="HA107" s="126"/>
      <c r="HB107" s="126"/>
      <c r="HC107" s="126"/>
      <c r="HD107" s="126"/>
      <c r="HE107" s="126"/>
      <c r="HF107" s="126"/>
      <c r="HG107" s="126"/>
      <c r="HH107" s="126"/>
      <c r="HI107" s="126"/>
      <c r="HJ107" s="126"/>
      <c r="HK107" s="126"/>
      <c r="HL107" s="126"/>
      <c r="HM107" s="126"/>
      <c r="HN107" s="126"/>
      <c r="HO107" s="126"/>
      <c r="HP107" s="126"/>
      <c r="HQ107" s="126"/>
      <c r="HR107" s="126"/>
    </row>
    <row r="108" spans="1:243" s="20" customFormat="1" ht="13.5" hidden="1" customHeight="1">
      <c r="A108" s="93" t="s">
        <v>1807</v>
      </c>
      <c r="B108" s="111" t="s">
        <v>127</v>
      </c>
      <c r="C108" s="123" t="s">
        <v>126</v>
      </c>
      <c r="D108" s="58">
        <v>1707.6</v>
      </c>
      <c r="E108" s="58">
        <v>2093.7600000000002</v>
      </c>
      <c r="F108" s="58">
        <v>791.73</v>
      </c>
      <c r="G108" s="58">
        <v>600</v>
      </c>
      <c r="H108" s="58">
        <v>600</v>
      </c>
      <c r="I108" s="58">
        <v>600</v>
      </c>
      <c r="J108" s="58">
        <v>620</v>
      </c>
      <c r="K108" s="58">
        <v>640</v>
      </c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  <c r="IE108" s="102"/>
      <c r="IF108" s="102"/>
      <c r="IG108" s="102"/>
      <c r="IH108" s="102"/>
      <c r="II108" s="102"/>
    </row>
    <row r="109" spans="1:243" ht="21" hidden="1" customHeight="1">
      <c r="A109" s="93" t="s">
        <v>1808</v>
      </c>
      <c r="B109" s="111" t="s">
        <v>1537</v>
      </c>
      <c r="C109" s="123" t="s">
        <v>29</v>
      </c>
      <c r="D109" s="58">
        <v>102738.18</v>
      </c>
      <c r="E109" s="58">
        <v>47397.13</v>
      </c>
      <c r="F109" s="58">
        <v>21218.85</v>
      </c>
      <c r="G109" s="58">
        <v>26000</v>
      </c>
      <c r="H109" s="58">
        <v>27000</v>
      </c>
      <c r="I109" s="58">
        <v>28000</v>
      </c>
      <c r="J109" s="58">
        <v>28900</v>
      </c>
      <c r="K109" s="58">
        <v>29850</v>
      </c>
    </row>
    <row r="110" spans="1:243" hidden="1">
      <c r="A110" s="93" t="s">
        <v>1809</v>
      </c>
      <c r="B110" s="111" t="s">
        <v>131</v>
      </c>
      <c r="C110" s="123" t="s">
        <v>29</v>
      </c>
      <c r="D110" s="58">
        <v>733.88</v>
      </c>
      <c r="E110" s="58">
        <v>348.64</v>
      </c>
      <c r="F110" s="58">
        <v>174.83</v>
      </c>
      <c r="G110" s="58">
        <v>200</v>
      </c>
      <c r="H110" s="58">
        <v>200</v>
      </c>
      <c r="I110" s="58">
        <v>200</v>
      </c>
      <c r="J110" s="58">
        <v>210</v>
      </c>
      <c r="K110" s="58">
        <v>220</v>
      </c>
    </row>
    <row r="111" spans="1:243" hidden="1">
      <c r="A111" s="93" t="s">
        <v>1810</v>
      </c>
      <c r="B111" s="111" t="s">
        <v>133</v>
      </c>
      <c r="C111" s="123" t="s">
        <v>29</v>
      </c>
      <c r="D111" s="58">
        <v>80.05</v>
      </c>
      <c r="E111" s="58">
        <v>68.53</v>
      </c>
      <c r="F111" s="58">
        <v>28.38</v>
      </c>
      <c r="G111" s="58">
        <v>0</v>
      </c>
      <c r="H111" s="58">
        <v>0</v>
      </c>
      <c r="I111" s="58">
        <v>0</v>
      </c>
      <c r="J111" s="58">
        <f t="shared" ref="J111:K111" si="55">I111*1.0325</f>
        <v>0</v>
      </c>
      <c r="K111" s="58">
        <f t="shared" si="55"/>
        <v>0</v>
      </c>
    </row>
    <row r="112" spans="1:243" hidden="1">
      <c r="A112" s="93" t="s">
        <v>1811</v>
      </c>
      <c r="B112" s="111" t="s">
        <v>135</v>
      </c>
      <c r="C112" s="123" t="s">
        <v>29</v>
      </c>
      <c r="D112" s="58">
        <v>0</v>
      </c>
      <c r="E112" s="58">
        <v>5.49</v>
      </c>
      <c r="F112" s="58">
        <v>0</v>
      </c>
      <c r="G112" s="58">
        <v>0</v>
      </c>
      <c r="H112" s="58">
        <f t="shared" ref="H112" si="56">G112*1.0375</f>
        <v>0</v>
      </c>
      <c r="I112" s="58">
        <f t="shared" ref="I112:K131" si="57">H112*1.0325</f>
        <v>0</v>
      </c>
      <c r="J112" s="58">
        <f t="shared" si="57"/>
        <v>0</v>
      </c>
      <c r="K112" s="58">
        <f t="shared" si="57"/>
        <v>0</v>
      </c>
    </row>
    <row r="113" spans="1:243" ht="15.75" hidden="1" customHeight="1">
      <c r="A113" s="93" t="s">
        <v>1812</v>
      </c>
      <c r="B113" s="111" t="s">
        <v>1538</v>
      </c>
      <c r="C113" s="123" t="s">
        <v>139</v>
      </c>
      <c r="D113" s="58">
        <v>0</v>
      </c>
      <c r="E113" s="58">
        <v>0</v>
      </c>
      <c r="F113" s="58">
        <f>D113*1.0425*1.04</f>
        <v>0</v>
      </c>
      <c r="G113" s="58">
        <v>0</v>
      </c>
      <c r="H113" s="58">
        <f t="shared" ref="H113" si="58">G113*1.0375</f>
        <v>0</v>
      </c>
      <c r="I113" s="58">
        <f t="shared" si="57"/>
        <v>0</v>
      </c>
      <c r="J113" s="58">
        <f t="shared" si="57"/>
        <v>0</v>
      </c>
      <c r="K113" s="58">
        <f t="shared" si="57"/>
        <v>0</v>
      </c>
    </row>
    <row r="114" spans="1:243" ht="16.5" hidden="1" customHeight="1">
      <c r="A114" s="93" t="s">
        <v>1813</v>
      </c>
      <c r="B114" s="111" t="s">
        <v>142</v>
      </c>
      <c r="C114" s="123" t="s">
        <v>29</v>
      </c>
      <c r="D114" s="58">
        <v>1051.69</v>
      </c>
      <c r="E114" s="58">
        <v>2540.66</v>
      </c>
      <c r="F114" s="58">
        <v>502.78</v>
      </c>
      <c r="G114" s="58">
        <v>600</v>
      </c>
      <c r="H114" s="58">
        <v>600</v>
      </c>
      <c r="I114" s="58">
        <v>600</v>
      </c>
      <c r="J114" s="58">
        <v>620</v>
      </c>
      <c r="K114" s="58">
        <v>640</v>
      </c>
    </row>
    <row r="115" spans="1:243" s="103" customFormat="1" ht="17.25" hidden="1" customHeight="1">
      <c r="A115" s="93" t="s">
        <v>1814</v>
      </c>
      <c r="B115" s="111" t="s">
        <v>1804</v>
      </c>
      <c r="C115" s="123" t="s">
        <v>29</v>
      </c>
      <c r="D115" s="58">
        <v>8.85</v>
      </c>
      <c r="E115" s="58">
        <v>447.49</v>
      </c>
      <c r="F115" s="58">
        <v>28.87</v>
      </c>
      <c r="G115" s="58">
        <v>0</v>
      </c>
      <c r="H115" s="58">
        <v>0</v>
      </c>
      <c r="I115" s="58">
        <v>0</v>
      </c>
      <c r="J115" s="58">
        <f t="shared" ref="J115:K115" si="59">I115*1.0325</f>
        <v>0</v>
      </c>
      <c r="K115" s="58">
        <f t="shared" si="59"/>
        <v>0</v>
      </c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  <c r="II115" s="102"/>
    </row>
    <row r="116" spans="1:243" s="104" customFormat="1" ht="15" customHeight="1">
      <c r="A116" s="95" t="s">
        <v>1815</v>
      </c>
      <c r="B116" s="146" t="s">
        <v>1816</v>
      </c>
      <c r="C116" s="123"/>
      <c r="D116" s="56">
        <f t="shared" ref="D116:I116" si="60">SUM(D117:D124)</f>
        <v>641306.44000000006</v>
      </c>
      <c r="E116" s="56">
        <f t="shared" si="60"/>
        <v>1261420.8299999998</v>
      </c>
      <c r="F116" s="56">
        <f t="shared" si="60"/>
        <v>806197.15999999992</v>
      </c>
      <c r="G116" s="56">
        <f t="shared" si="60"/>
        <v>577100</v>
      </c>
      <c r="H116" s="56">
        <f t="shared" si="60"/>
        <v>598300</v>
      </c>
      <c r="I116" s="56">
        <f t="shared" si="60"/>
        <v>617800</v>
      </c>
      <c r="J116" s="56">
        <f t="shared" ref="J116:K116" si="61">SUM(J117:J124)</f>
        <v>637960</v>
      </c>
      <c r="K116" s="56">
        <f t="shared" si="61"/>
        <v>658650</v>
      </c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  <c r="HL116" s="126"/>
      <c r="HM116" s="126"/>
      <c r="HN116" s="126"/>
      <c r="HO116" s="126"/>
      <c r="HP116" s="126"/>
      <c r="HQ116" s="126"/>
      <c r="HR116" s="126"/>
    </row>
    <row r="117" spans="1:243" s="20" customFormat="1" ht="13.5" hidden="1" customHeight="1">
      <c r="A117" s="93" t="s">
        <v>1817</v>
      </c>
      <c r="B117" s="111" t="s">
        <v>127</v>
      </c>
      <c r="C117" s="123" t="s">
        <v>126</v>
      </c>
      <c r="D117" s="58">
        <v>161.63</v>
      </c>
      <c r="E117" s="58">
        <v>10739</v>
      </c>
      <c r="F117" s="58">
        <v>2129.2399999999998</v>
      </c>
      <c r="G117" s="58">
        <v>2000</v>
      </c>
      <c r="H117" s="58">
        <v>2200</v>
      </c>
      <c r="I117" s="58">
        <v>2200</v>
      </c>
      <c r="J117" s="58">
        <v>2300</v>
      </c>
      <c r="K117" s="58">
        <v>2350</v>
      </c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</row>
    <row r="118" spans="1:243" ht="19.5" hidden="1" customHeight="1">
      <c r="A118" s="93" t="s">
        <v>1818</v>
      </c>
      <c r="B118" s="111" t="s">
        <v>1537</v>
      </c>
      <c r="C118" s="123" t="s">
        <v>29</v>
      </c>
      <c r="D118" s="58">
        <v>427246.93</v>
      </c>
      <c r="E118" s="58">
        <v>982189.5</v>
      </c>
      <c r="F118" s="58">
        <v>592007.88</v>
      </c>
      <c r="G118" s="58">
        <v>397000</v>
      </c>
      <c r="H118" s="58">
        <v>411500</v>
      </c>
      <c r="I118" s="58">
        <v>425000</v>
      </c>
      <c r="J118" s="58">
        <v>438800</v>
      </c>
      <c r="K118" s="58">
        <v>453100</v>
      </c>
    </row>
    <row r="119" spans="1:243" ht="15" hidden="1" customHeight="1">
      <c r="A119" s="93" t="s">
        <v>1819</v>
      </c>
      <c r="B119" s="111" t="s">
        <v>131</v>
      </c>
      <c r="C119" s="123" t="s">
        <v>29</v>
      </c>
      <c r="D119" s="58">
        <v>146.88</v>
      </c>
      <c r="E119" s="58">
        <v>1069.29</v>
      </c>
      <c r="F119" s="58">
        <v>1673.33</v>
      </c>
      <c r="G119" s="58">
        <v>1100</v>
      </c>
      <c r="H119" s="58">
        <v>1100</v>
      </c>
      <c r="I119" s="58">
        <v>1150</v>
      </c>
      <c r="J119" s="58">
        <v>1200</v>
      </c>
      <c r="K119" s="58">
        <v>1230</v>
      </c>
    </row>
    <row r="120" spans="1:243" ht="15" hidden="1" customHeight="1">
      <c r="A120" s="93" t="s">
        <v>1820</v>
      </c>
      <c r="B120" s="111" t="s">
        <v>133</v>
      </c>
      <c r="C120" s="123" t="s">
        <v>29</v>
      </c>
      <c r="D120" s="58">
        <v>64109.440000000002</v>
      </c>
      <c r="E120" s="58">
        <v>43861.4</v>
      </c>
      <c r="F120" s="58">
        <v>30830.93</v>
      </c>
      <c r="G120" s="58">
        <v>39000</v>
      </c>
      <c r="H120" s="58">
        <v>40400</v>
      </c>
      <c r="I120" s="58">
        <v>41800</v>
      </c>
      <c r="J120" s="58">
        <v>43200</v>
      </c>
      <c r="K120" s="58">
        <v>44560</v>
      </c>
    </row>
    <row r="121" spans="1:243" ht="15" hidden="1" customHeight="1">
      <c r="A121" s="93" t="s">
        <v>1821</v>
      </c>
      <c r="B121" s="111" t="s">
        <v>135</v>
      </c>
      <c r="C121" s="123" t="s">
        <v>29</v>
      </c>
      <c r="D121" s="58">
        <v>141606.13</v>
      </c>
      <c r="E121" s="58">
        <v>156462.07</v>
      </c>
      <c r="F121" s="58">
        <v>129973.31</v>
      </c>
      <c r="G121" s="58">
        <v>129200</v>
      </c>
      <c r="H121" s="58">
        <v>134000</v>
      </c>
      <c r="I121" s="58">
        <v>138300</v>
      </c>
      <c r="J121" s="58">
        <v>142800</v>
      </c>
      <c r="K121" s="58">
        <v>147440</v>
      </c>
    </row>
    <row r="122" spans="1:243" ht="15" hidden="1" customHeight="1">
      <c r="A122" s="93" t="s">
        <v>1822</v>
      </c>
      <c r="B122" s="111" t="s">
        <v>1538</v>
      </c>
      <c r="C122" s="123" t="s">
        <v>139</v>
      </c>
      <c r="D122" s="58">
        <v>0</v>
      </c>
      <c r="E122" s="58">
        <v>0</v>
      </c>
      <c r="F122" s="58">
        <f>E122*1.04</f>
        <v>0</v>
      </c>
      <c r="G122" s="58">
        <v>0</v>
      </c>
      <c r="H122" s="58">
        <f t="shared" ref="H122" si="62">G122*1.0375</f>
        <v>0</v>
      </c>
      <c r="I122" s="58">
        <f t="shared" si="57"/>
        <v>0</v>
      </c>
      <c r="J122" s="58">
        <v>0</v>
      </c>
      <c r="K122" s="58">
        <v>0</v>
      </c>
    </row>
    <row r="123" spans="1:243" s="103" customFormat="1" hidden="1">
      <c r="A123" s="93" t="s">
        <v>1823</v>
      </c>
      <c r="B123" s="111" t="s">
        <v>142</v>
      </c>
      <c r="C123" s="123" t="s">
        <v>29</v>
      </c>
      <c r="D123" s="58">
        <v>5404.42</v>
      </c>
      <c r="E123" s="58">
        <v>64287.65</v>
      </c>
      <c r="F123" s="58">
        <v>42774.9</v>
      </c>
      <c r="G123" s="58">
        <v>1300</v>
      </c>
      <c r="H123" s="58">
        <v>1300</v>
      </c>
      <c r="I123" s="58">
        <v>1350</v>
      </c>
      <c r="J123" s="58">
        <v>1400</v>
      </c>
      <c r="K123" s="58">
        <v>1440</v>
      </c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  <c r="II123" s="102"/>
    </row>
    <row r="124" spans="1:243" s="103" customFormat="1" ht="15.75" hidden="1" customHeight="1">
      <c r="A124" s="93" t="s">
        <v>1824</v>
      </c>
      <c r="B124" s="111" t="s">
        <v>1804</v>
      </c>
      <c r="C124" s="123" t="s">
        <v>29</v>
      </c>
      <c r="D124" s="58">
        <v>2631.01</v>
      </c>
      <c r="E124" s="58">
        <v>2811.92</v>
      </c>
      <c r="F124" s="58">
        <v>6807.57</v>
      </c>
      <c r="G124" s="58">
        <v>7500</v>
      </c>
      <c r="H124" s="58">
        <v>7800</v>
      </c>
      <c r="I124" s="58">
        <v>8000</v>
      </c>
      <c r="J124" s="58">
        <v>8260</v>
      </c>
      <c r="K124" s="58">
        <v>8530</v>
      </c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  <c r="II124" s="102"/>
    </row>
    <row r="125" spans="1:243" s="104" customFormat="1" ht="22.5">
      <c r="A125" s="95" t="s">
        <v>1825</v>
      </c>
      <c r="B125" s="146" t="s">
        <v>1826</v>
      </c>
      <c r="C125" s="123"/>
      <c r="D125" s="56">
        <f t="shared" ref="D125:I125" si="63">SUM(D126:D133)</f>
        <v>193417.83000000005</v>
      </c>
      <c r="E125" s="56">
        <f t="shared" si="63"/>
        <v>308033.48</v>
      </c>
      <c r="F125" s="56">
        <f t="shared" si="63"/>
        <v>182631.64000000004</v>
      </c>
      <c r="G125" s="56">
        <f t="shared" si="63"/>
        <v>145800</v>
      </c>
      <c r="H125" s="56">
        <f t="shared" si="63"/>
        <v>151100</v>
      </c>
      <c r="I125" s="56">
        <f t="shared" si="63"/>
        <v>156100</v>
      </c>
      <c r="J125" s="56">
        <f t="shared" ref="J125:K125" si="64">SUM(J126:J133)</f>
        <v>161230</v>
      </c>
      <c r="K125" s="56">
        <f t="shared" si="64"/>
        <v>166450</v>
      </c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  <c r="HN125" s="126"/>
      <c r="HO125" s="126"/>
      <c r="HP125" s="126"/>
      <c r="HQ125" s="126"/>
      <c r="HR125" s="126"/>
    </row>
    <row r="126" spans="1:243" s="20" customFormat="1" ht="13.5" hidden="1" customHeight="1">
      <c r="A126" s="93" t="s">
        <v>1827</v>
      </c>
      <c r="B126" s="111" t="s">
        <v>127</v>
      </c>
      <c r="C126" s="123" t="s">
        <v>126</v>
      </c>
      <c r="D126" s="58">
        <v>12.54</v>
      </c>
      <c r="E126" s="58">
        <v>4737.33</v>
      </c>
      <c r="F126" s="58">
        <v>706.78</v>
      </c>
      <c r="G126" s="58">
        <v>700</v>
      </c>
      <c r="H126" s="58">
        <v>700</v>
      </c>
      <c r="I126" s="58">
        <v>700</v>
      </c>
      <c r="J126" s="58">
        <v>720</v>
      </c>
      <c r="K126" s="58">
        <v>750</v>
      </c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</row>
    <row r="127" spans="1:243" ht="18" hidden="1">
      <c r="A127" s="93" t="s">
        <v>1828</v>
      </c>
      <c r="B127" s="111" t="s">
        <v>1537</v>
      </c>
      <c r="C127" s="123" t="s">
        <v>29</v>
      </c>
      <c r="D127" s="58">
        <v>153135.98000000001</v>
      </c>
      <c r="E127" s="58">
        <v>264758.83</v>
      </c>
      <c r="F127" s="58">
        <v>145378.98000000001</v>
      </c>
      <c r="G127" s="58">
        <v>105800</v>
      </c>
      <c r="H127" s="58">
        <v>109700</v>
      </c>
      <c r="I127" s="58">
        <v>113300</v>
      </c>
      <c r="J127" s="58">
        <v>117000</v>
      </c>
      <c r="K127" s="58">
        <v>120800</v>
      </c>
    </row>
    <row r="128" spans="1:243" hidden="1">
      <c r="A128" s="93" t="s">
        <v>1829</v>
      </c>
      <c r="B128" s="111" t="s">
        <v>131</v>
      </c>
      <c r="C128" s="123" t="s">
        <v>29</v>
      </c>
      <c r="D128" s="58">
        <v>14.67</v>
      </c>
      <c r="E128" s="58">
        <v>228.16</v>
      </c>
      <c r="F128" s="58">
        <v>379.6</v>
      </c>
      <c r="G128" s="58">
        <v>300</v>
      </c>
      <c r="H128" s="58">
        <v>300</v>
      </c>
      <c r="I128" s="58">
        <v>300</v>
      </c>
      <c r="J128" s="58">
        <v>310</v>
      </c>
      <c r="K128" s="58">
        <v>320</v>
      </c>
    </row>
    <row r="129" spans="1:243" hidden="1">
      <c r="A129" s="93" t="s">
        <v>1830</v>
      </c>
      <c r="B129" s="111" t="s">
        <v>133</v>
      </c>
      <c r="C129" s="123" t="s">
        <v>29</v>
      </c>
      <c r="D129" s="58">
        <v>28254.36</v>
      </c>
      <c r="E129" s="58">
        <v>22764.3</v>
      </c>
      <c r="F129" s="58">
        <v>14625.2</v>
      </c>
      <c r="G129" s="58">
        <v>17800</v>
      </c>
      <c r="H129" s="58">
        <v>18400</v>
      </c>
      <c r="I129" s="58">
        <v>19000</v>
      </c>
      <c r="J129" s="58">
        <v>19620</v>
      </c>
      <c r="K129" s="58">
        <v>20250</v>
      </c>
    </row>
    <row r="130" spans="1:243" hidden="1">
      <c r="A130" s="93" t="s">
        <v>1831</v>
      </c>
      <c r="B130" s="111" t="s">
        <v>135</v>
      </c>
      <c r="C130" s="123" t="s">
        <v>29</v>
      </c>
      <c r="D130" s="58">
        <v>2589.79</v>
      </c>
      <c r="E130" s="58">
        <v>3170.86</v>
      </c>
      <c r="F130" s="58">
        <v>11296.78</v>
      </c>
      <c r="G130" s="58">
        <v>10800</v>
      </c>
      <c r="H130" s="58">
        <v>11200</v>
      </c>
      <c r="I130" s="58">
        <v>11600</v>
      </c>
      <c r="J130" s="58">
        <v>12000</v>
      </c>
      <c r="K130" s="58">
        <v>12370</v>
      </c>
    </row>
    <row r="131" spans="1:243" hidden="1">
      <c r="A131" s="93" t="s">
        <v>1832</v>
      </c>
      <c r="B131" s="111" t="s">
        <v>1538</v>
      </c>
      <c r="C131" s="123" t="s">
        <v>139</v>
      </c>
      <c r="D131" s="58">
        <v>0</v>
      </c>
      <c r="E131" s="58">
        <v>0</v>
      </c>
      <c r="F131" s="58">
        <f>E131*1.04</f>
        <v>0</v>
      </c>
      <c r="G131" s="58">
        <v>0</v>
      </c>
      <c r="H131" s="58">
        <f t="shared" ref="H131" si="65">G131*1.0375</f>
        <v>0</v>
      </c>
      <c r="I131" s="58">
        <f t="shared" si="57"/>
        <v>0</v>
      </c>
      <c r="J131" s="58">
        <f t="shared" si="57"/>
        <v>0</v>
      </c>
      <c r="K131" s="58">
        <f t="shared" si="57"/>
        <v>0</v>
      </c>
    </row>
    <row r="132" spans="1:243" hidden="1">
      <c r="A132" s="93" t="s">
        <v>1833</v>
      </c>
      <c r="B132" s="111" t="s">
        <v>142</v>
      </c>
      <c r="C132" s="123" t="s">
        <v>29</v>
      </c>
      <c r="D132" s="58">
        <v>7892.74</v>
      </c>
      <c r="E132" s="58">
        <v>10576.89</v>
      </c>
      <c r="F132" s="58">
        <v>5356.17</v>
      </c>
      <c r="G132" s="58">
        <v>5000</v>
      </c>
      <c r="H132" s="58">
        <v>5200</v>
      </c>
      <c r="I132" s="58">
        <v>5400</v>
      </c>
      <c r="J132" s="58">
        <v>5580</v>
      </c>
      <c r="K132" s="58">
        <v>5760</v>
      </c>
    </row>
    <row r="133" spans="1:243" hidden="1">
      <c r="A133" s="93" t="s">
        <v>1834</v>
      </c>
      <c r="B133" s="111" t="s">
        <v>1804</v>
      </c>
      <c r="C133" s="123" t="s">
        <v>29</v>
      </c>
      <c r="D133" s="58">
        <v>1517.75</v>
      </c>
      <c r="E133" s="58">
        <v>1797.11</v>
      </c>
      <c r="F133" s="58">
        <v>4888.13</v>
      </c>
      <c r="G133" s="58">
        <v>5400</v>
      </c>
      <c r="H133" s="58">
        <v>5600</v>
      </c>
      <c r="I133" s="58">
        <v>5800</v>
      </c>
      <c r="J133" s="58">
        <v>6000</v>
      </c>
      <c r="K133" s="58">
        <v>6200</v>
      </c>
    </row>
    <row r="134" spans="1:243" s="20" customFormat="1">
      <c r="A134" s="95" t="s">
        <v>3140</v>
      </c>
      <c r="B134" s="110" t="s">
        <v>147</v>
      </c>
      <c r="C134" s="123"/>
      <c r="D134" s="56">
        <f t="shared" ref="D134:K134" si="66">D135</f>
        <v>14396086.543000001</v>
      </c>
      <c r="E134" s="56">
        <f t="shared" si="66"/>
        <v>14394466.450000001</v>
      </c>
      <c r="F134" s="56">
        <f t="shared" si="66"/>
        <v>14620293.41</v>
      </c>
      <c r="G134" s="56">
        <f t="shared" si="66"/>
        <v>13989200</v>
      </c>
      <c r="H134" s="56">
        <f t="shared" si="66"/>
        <v>14223400</v>
      </c>
      <c r="I134" s="56">
        <f t="shared" si="66"/>
        <v>14229260</v>
      </c>
      <c r="J134" s="56">
        <f t="shared" si="66"/>
        <v>14736700</v>
      </c>
      <c r="K134" s="56">
        <f t="shared" si="66"/>
        <v>15185210</v>
      </c>
      <c r="HS134" s="102"/>
      <c r="HT134" s="102"/>
      <c r="HU134" s="102"/>
      <c r="HV134" s="102"/>
      <c r="HW134" s="102"/>
      <c r="HX134" s="102"/>
      <c r="HY134" s="102"/>
      <c r="HZ134" s="102"/>
      <c r="IA134" s="102"/>
      <c r="IB134" s="102"/>
      <c r="IC134" s="102"/>
      <c r="ID134" s="102"/>
      <c r="IE134" s="102"/>
      <c r="IF134" s="102"/>
      <c r="IG134" s="102"/>
      <c r="IH134" s="102"/>
      <c r="II134" s="102"/>
    </row>
    <row r="135" spans="1:243">
      <c r="A135" s="95" t="s">
        <v>3141</v>
      </c>
      <c r="B135" s="110" t="s">
        <v>3142</v>
      </c>
      <c r="C135" s="123"/>
      <c r="D135" s="56">
        <f t="shared" ref="D135:I135" si="67">SUM(D136+D150+D157+D143)</f>
        <v>14396086.543000001</v>
      </c>
      <c r="E135" s="56">
        <f t="shared" si="67"/>
        <v>14394466.450000001</v>
      </c>
      <c r="F135" s="56">
        <f t="shared" si="67"/>
        <v>14620293.41</v>
      </c>
      <c r="G135" s="56">
        <f t="shared" si="67"/>
        <v>13989200</v>
      </c>
      <c r="H135" s="56">
        <f t="shared" si="67"/>
        <v>14223400</v>
      </c>
      <c r="I135" s="56">
        <f t="shared" si="67"/>
        <v>14229260</v>
      </c>
      <c r="J135" s="56">
        <f t="shared" ref="J135:K135" si="68">SUM(J136+J150+J157+J143)</f>
        <v>14736700</v>
      </c>
      <c r="K135" s="56">
        <f t="shared" si="68"/>
        <v>15185210</v>
      </c>
    </row>
    <row r="136" spans="1:243" s="20" customFormat="1">
      <c r="A136" s="95" t="s">
        <v>3143</v>
      </c>
      <c r="B136" s="110" t="s">
        <v>3144</v>
      </c>
      <c r="C136" s="123"/>
      <c r="D136" s="56">
        <f t="shared" ref="D136:I136" si="69">SUM(D137:D142)</f>
        <v>11572989.320000002</v>
      </c>
      <c r="E136" s="56">
        <f t="shared" si="69"/>
        <v>11968147.1</v>
      </c>
      <c r="F136" s="56">
        <f t="shared" si="69"/>
        <v>12656859</v>
      </c>
      <c r="G136" s="56">
        <f t="shared" si="69"/>
        <v>12142750</v>
      </c>
      <c r="H136" s="56">
        <f t="shared" si="69"/>
        <v>12443600</v>
      </c>
      <c r="I136" s="56">
        <f t="shared" si="69"/>
        <v>12844160</v>
      </c>
      <c r="J136" s="56">
        <f t="shared" ref="J136:K136" si="70">SUM(J137:J142)</f>
        <v>13306480</v>
      </c>
      <c r="K136" s="56">
        <f t="shared" si="70"/>
        <v>13708630</v>
      </c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  <c r="IC136" s="102"/>
      <c r="ID136" s="102"/>
      <c r="IE136" s="102"/>
      <c r="IF136" s="102"/>
      <c r="IG136" s="102"/>
      <c r="IH136" s="102"/>
      <c r="II136" s="102"/>
    </row>
    <row r="137" spans="1:243" hidden="1">
      <c r="A137" s="93" t="s">
        <v>3145</v>
      </c>
      <c r="B137" s="111" t="s">
        <v>149</v>
      </c>
      <c r="C137" s="123" t="s">
        <v>29</v>
      </c>
      <c r="D137" s="58">
        <v>659188.78</v>
      </c>
      <c r="E137" s="58">
        <v>690504.6</v>
      </c>
      <c r="F137" s="58">
        <v>446681.23</v>
      </c>
      <c r="G137" s="58">
        <v>345500</v>
      </c>
      <c r="H137" s="58">
        <v>358400</v>
      </c>
      <c r="I137" s="58">
        <v>370000</v>
      </c>
      <c r="J137" s="58">
        <v>382030</v>
      </c>
      <c r="K137" s="58">
        <v>394500</v>
      </c>
    </row>
    <row r="138" spans="1:243" hidden="1">
      <c r="A138" s="93" t="s">
        <v>3146</v>
      </c>
      <c r="B138" s="111" t="s">
        <v>151</v>
      </c>
      <c r="C138" s="123" t="s">
        <v>29</v>
      </c>
      <c r="D138" s="58">
        <v>1008090.2</v>
      </c>
      <c r="E138" s="58">
        <v>961637.47</v>
      </c>
      <c r="F138" s="58">
        <v>922965.1</v>
      </c>
      <c r="G138" s="58">
        <v>432800</v>
      </c>
      <c r="H138" s="58">
        <v>449000</v>
      </c>
      <c r="I138" s="58">
        <v>463700</v>
      </c>
      <c r="J138" s="58">
        <v>478800</v>
      </c>
      <c r="K138" s="58">
        <v>494400</v>
      </c>
    </row>
    <row r="139" spans="1:243" hidden="1">
      <c r="A139" s="93" t="s">
        <v>3147</v>
      </c>
      <c r="B139" s="111" t="s">
        <v>153</v>
      </c>
      <c r="C139" s="123" t="s">
        <v>29</v>
      </c>
      <c r="D139" s="58">
        <v>9828051.6600000001</v>
      </c>
      <c r="E139" s="58">
        <v>10251514.58</v>
      </c>
      <c r="F139" s="58">
        <v>11224692.18</v>
      </c>
      <c r="G139" s="58">
        <f>11437700-139000</f>
        <v>11298700</v>
      </c>
      <c r="H139" s="58">
        <f>11562500+5450</f>
        <v>11567950</v>
      </c>
      <c r="I139" s="58">
        <f>11938000+2200</f>
        <v>11940200</v>
      </c>
      <c r="J139" s="58">
        <f>12378400-5300</f>
        <v>12373100</v>
      </c>
      <c r="K139" s="58">
        <f>12780610-35790</f>
        <v>12744820</v>
      </c>
    </row>
    <row r="140" spans="1:243" hidden="1">
      <c r="A140" s="93" t="s">
        <v>3148</v>
      </c>
      <c r="B140" s="111" t="s">
        <v>157</v>
      </c>
      <c r="C140" s="123" t="s">
        <v>29</v>
      </c>
      <c r="D140" s="58">
        <v>2231.63</v>
      </c>
      <c r="E140" s="58">
        <v>3192.78</v>
      </c>
      <c r="F140" s="58">
        <v>1879.4</v>
      </c>
      <c r="G140" s="58">
        <v>1000</v>
      </c>
      <c r="H140" s="58">
        <v>1000</v>
      </c>
      <c r="I140" s="58">
        <v>1000</v>
      </c>
      <c r="J140" s="58">
        <v>1030</v>
      </c>
      <c r="K140" s="58">
        <v>1070</v>
      </c>
    </row>
    <row r="141" spans="1:243" hidden="1">
      <c r="A141" s="93" t="s">
        <v>3149</v>
      </c>
      <c r="B141" s="111" t="s">
        <v>159</v>
      </c>
      <c r="C141" s="123" t="s">
        <v>29</v>
      </c>
      <c r="D141" s="58">
        <v>57489.66</v>
      </c>
      <c r="E141" s="58">
        <v>59556.81</v>
      </c>
      <c r="F141" s="58">
        <v>60406.49</v>
      </c>
      <c r="G141" s="58">
        <v>64500</v>
      </c>
      <c r="H141" s="58">
        <v>67000</v>
      </c>
      <c r="I141" s="58">
        <v>69000</v>
      </c>
      <c r="J141" s="58">
        <v>71250</v>
      </c>
      <c r="K141" s="58">
        <v>73560</v>
      </c>
    </row>
    <row r="142" spans="1:243" hidden="1">
      <c r="A142" s="93" t="s">
        <v>3150</v>
      </c>
      <c r="B142" s="111" t="s">
        <v>161</v>
      </c>
      <c r="C142" s="123" t="s">
        <v>29</v>
      </c>
      <c r="D142" s="58">
        <v>17937.39</v>
      </c>
      <c r="E142" s="58">
        <v>1740.86</v>
      </c>
      <c r="F142" s="58">
        <v>234.6</v>
      </c>
      <c r="G142" s="58">
        <v>250</v>
      </c>
      <c r="H142" s="58">
        <v>250</v>
      </c>
      <c r="I142" s="58">
        <v>260</v>
      </c>
      <c r="J142" s="58">
        <v>270</v>
      </c>
      <c r="K142" s="58">
        <v>280</v>
      </c>
    </row>
    <row r="143" spans="1:243" s="20" customFormat="1" ht="13.5" customHeight="1">
      <c r="A143" s="95" t="s">
        <v>3151</v>
      </c>
      <c r="B143" s="110" t="s">
        <v>3152</v>
      </c>
      <c r="C143" s="123"/>
      <c r="D143" s="56">
        <f t="shared" ref="D143:I143" si="71">SUM(D144:D149)</f>
        <v>90311.612999999998</v>
      </c>
      <c r="E143" s="56">
        <f t="shared" si="71"/>
        <v>122737.73000000001</v>
      </c>
      <c r="F143" s="56">
        <f t="shared" si="71"/>
        <v>117062.82</v>
      </c>
      <c r="G143" s="56">
        <f t="shared" si="71"/>
        <v>93150</v>
      </c>
      <c r="H143" s="56">
        <f t="shared" si="71"/>
        <v>96600</v>
      </c>
      <c r="I143" s="56">
        <f t="shared" si="71"/>
        <v>99800</v>
      </c>
      <c r="J143" s="56">
        <f t="shared" ref="J143:K143" si="72">SUM(J144:J149)</f>
        <v>103050</v>
      </c>
      <c r="K143" s="56">
        <f t="shared" si="72"/>
        <v>106400</v>
      </c>
      <c r="HS143" s="102"/>
      <c r="HT143" s="102"/>
      <c r="HU143" s="102"/>
      <c r="HV143" s="102"/>
      <c r="HW143" s="102"/>
      <c r="HX143" s="102"/>
      <c r="HY143" s="102"/>
      <c r="HZ143" s="102"/>
      <c r="IA143" s="102"/>
      <c r="IB143" s="102"/>
      <c r="IC143" s="102"/>
      <c r="ID143" s="102"/>
      <c r="IE143" s="102"/>
      <c r="IF143" s="102"/>
      <c r="IG143" s="102"/>
      <c r="IH143" s="102"/>
      <c r="II143" s="102"/>
    </row>
    <row r="144" spans="1:243" s="103" customFormat="1" hidden="1">
      <c r="A144" s="93" t="s">
        <v>3153</v>
      </c>
      <c r="B144" s="111" t="s">
        <v>1750</v>
      </c>
      <c r="C144" s="123" t="s">
        <v>29</v>
      </c>
      <c r="D144" s="58">
        <v>329.42</v>
      </c>
      <c r="E144" s="58">
        <v>104.82</v>
      </c>
      <c r="F144" s="58">
        <v>17.73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HS144" s="102"/>
      <c r="HT144" s="102"/>
      <c r="HU144" s="102"/>
      <c r="HV144" s="102"/>
      <c r="HW144" s="102"/>
      <c r="HX144" s="102"/>
      <c r="HY144" s="102"/>
      <c r="HZ144" s="102"/>
      <c r="IA144" s="102"/>
      <c r="IB144" s="102"/>
      <c r="IC144" s="102"/>
      <c r="ID144" s="102"/>
      <c r="IE144" s="102"/>
      <c r="IF144" s="102"/>
      <c r="IG144" s="102"/>
      <c r="IH144" s="102"/>
      <c r="II144" s="102"/>
    </row>
    <row r="145" spans="1:243" s="103" customFormat="1" hidden="1">
      <c r="A145" s="93" t="s">
        <v>3154</v>
      </c>
      <c r="B145" s="111" t="s">
        <v>1752</v>
      </c>
      <c r="C145" s="123" t="s">
        <v>29</v>
      </c>
      <c r="D145" s="58">
        <v>10763.383</v>
      </c>
      <c r="E145" s="58">
        <v>2417</v>
      </c>
      <c r="F145" s="58">
        <v>753.01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HS145" s="102"/>
      <c r="HT145" s="102"/>
      <c r="HU145" s="102"/>
      <c r="HV145" s="102"/>
      <c r="HW145" s="102"/>
      <c r="HX145" s="102"/>
      <c r="HY145" s="102"/>
      <c r="HZ145" s="102"/>
      <c r="IA145" s="102"/>
      <c r="IB145" s="102"/>
      <c r="IC145" s="102"/>
      <c r="ID145" s="102"/>
      <c r="IE145" s="102"/>
      <c r="IF145" s="102"/>
      <c r="IG145" s="102"/>
      <c r="IH145" s="102"/>
      <c r="II145" s="102"/>
    </row>
    <row r="146" spans="1:243" s="103" customFormat="1" hidden="1">
      <c r="A146" s="93" t="s">
        <v>3155</v>
      </c>
      <c r="B146" s="111" t="s">
        <v>1754</v>
      </c>
      <c r="C146" s="123" t="s">
        <v>29</v>
      </c>
      <c r="D146" s="58">
        <v>79160.3</v>
      </c>
      <c r="E146" s="58">
        <v>120135.75</v>
      </c>
      <c r="F146" s="58">
        <v>116254.41</v>
      </c>
      <c r="G146" s="58">
        <v>93150</v>
      </c>
      <c r="H146" s="58">
        <v>96600</v>
      </c>
      <c r="I146" s="58">
        <v>99800</v>
      </c>
      <c r="J146" s="58">
        <v>103050</v>
      </c>
      <c r="K146" s="58">
        <v>106400</v>
      </c>
      <c r="HS146" s="102"/>
      <c r="HT146" s="102"/>
      <c r="HU146" s="102"/>
      <c r="HV146" s="102"/>
      <c r="HW146" s="102"/>
      <c r="HX146" s="102"/>
      <c r="HY146" s="102"/>
      <c r="HZ146" s="102"/>
      <c r="IA146" s="102"/>
      <c r="IB146" s="102"/>
      <c r="IC146" s="102"/>
      <c r="ID146" s="102"/>
      <c r="IE146" s="102"/>
      <c r="IF146" s="102"/>
      <c r="IG146" s="102"/>
      <c r="IH146" s="102"/>
      <c r="II146" s="102"/>
    </row>
    <row r="147" spans="1:243" s="103" customFormat="1" ht="18" hidden="1">
      <c r="A147" s="93" t="s">
        <v>3156</v>
      </c>
      <c r="B147" s="111" t="s">
        <v>1756</v>
      </c>
      <c r="C147" s="123" t="s">
        <v>29</v>
      </c>
      <c r="D147" s="58">
        <v>58.51</v>
      </c>
      <c r="E147" s="58">
        <v>80.16</v>
      </c>
      <c r="F147" s="58">
        <v>37.67</v>
      </c>
      <c r="G147" s="58">
        <v>0</v>
      </c>
      <c r="H147" s="58">
        <f t="shared" ref="H147" si="73">G147*1.0375</f>
        <v>0</v>
      </c>
      <c r="I147" s="58">
        <f t="shared" ref="I147:K163" si="74">H147*1.0325</f>
        <v>0</v>
      </c>
      <c r="J147" s="58">
        <f t="shared" si="74"/>
        <v>0</v>
      </c>
      <c r="K147" s="58">
        <f t="shared" si="74"/>
        <v>0</v>
      </c>
      <c r="HS147" s="102"/>
      <c r="HT147" s="102"/>
      <c r="HU147" s="102"/>
      <c r="HV147" s="102"/>
      <c r="HW147" s="102"/>
      <c r="HX147" s="102"/>
      <c r="HY147" s="102"/>
      <c r="HZ147" s="102"/>
      <c r="IA147" s="102"/>
      <c r="IB147" s="102"/>
      <c r="IC147" s="102"/>
      <c r="ID147" s="102"/>
      <c r="IE147" s="102"/>
      <c r="IF147" s="102"/>
      <c r="IG147" s="102"/>
      <c r="IH147" s="102"/>
      <c r="II147" s="102"/>
    </row>
    <row r="148" spans="1:243" s="103" customFormat="1" hidden="1">
      <c r="A148" s="93" t="s">
        <v>3157</v>
      </c>
      <c r="B148" s="111" t="s">
        <v>1757</v>
      </c>
      <c r="C148" s="123" t="s">
        <v>29</v>
      </c>
      <c r="D148" s="58">
        <v>0</v>
      </c>
      <c r="E148" s="58">
        <v>0</v>
      </c>
      <c r="F148" s="58">
        <f>E148*1.04</f>
        <v>0</v>
      </c>
      <c r="G148" s="58">
        <v>0</v>
      </c>
      <c r="H148" s="58">
        <f t="shared" ref="H148" si="75">G148*1.0375</f>
        <v>0</v>
      </c>
      <c r="I148" s="58">
        <f t="shared" si="74"/>
        <v>0</v>
      </c>
      <c r="J148" s="58">
        <f t="shared" si="74"/>
        <v>0</v>
      </c>
      <c r="K148" s="58">
        <f t="shared" si="74"/>
        <v>0</v>
      </c>
      <c r="HS148" s="102"/>
      <c r="HT148" s="102"/>
      <c r="HU148" s="102"/>
      <c r="HV148" s="102"/>
      <c r="HW148" s="102"/>
      <c r="HX148" s="102"/>
      <c r="HY148" s="102"/>
      <c r="HZ148" s="102"/>
      <c r="IA148" s="102"/>
      <c r="IB148" s="102"/>
      <c r="IC148" s="102"/>
      <c r="ID148" s="102"/>
      <c r="IE148" s="102"/>
      <c r="IF148" s="102"/>
      <c r="IG148" s="102"/>
      <c r="IH148" s="102"/>
      <c r="II148" s="102"/>
    </row>
    <row r="149" spans="1:243" s="103" customFormat="1" hidden="1">
      <c r="A149" s="93" t="s">
        <v>3158</v>
      </c>
      <c r="B149" s="111" t="s">
        <v>1758</v>
      </c>
      <c r="C149" s="123" t="s">
        <v>29</v>
      </c>
      <c r="D149" s="58">
        <v>0</v>
      </c>
      <c r="E149" s="58">
        <v>0</v>
      </c>
      <c r="F149" s="58">
        <f>E149*1.04</f>
        <v>0</v>
      </c>
      <c r="G149" s="58">
        <v>0</v>
      </c>
      <c r="H149" s="58">
        <f t="shared" ref="H149" si="76">G149*1.0375</f>
        <v>0</v>
      </c>
      <c r="I149" s="58">
        <f t="shared" si="74"/>
        <v>0</v>
      </c>
      <c r="J149" s="58">
        <f t="shared" si="74"/>
        <v>0</v>
      </c>
      <c r="K149" s="58">
        <f t="shared" si="74"/>
        <v>0</v>
      </c>
      <c r="HS149" s="102"/>
      <c r="HT149" s="102"/>
      <c r="HU149" s="102"/>
      <c r="HV149" s="102"/>
      <c r="HW149" s="102"/>
      <c r="HX149" s="102"/>
      <c r="HY149" s="102"/>
      <c r="HZ149" s="102"/>
      <c r="IA149" s="102"/>
      <c r="IB149" s="102"/>
      <c r="IC149" s="102"/>
      <c r="ID149" s="102"/>
      <c r="IE149" s="102"/>
      <c r="IF149" s="102"/>
      <c r="IG149" s="102"/>
      <c r="IH149" s="102"/>
      <c r="II149" s="102"/>
    </row>
    <row r="150" spans="1:243" s="20" customFormat="1" ht="13.5" customHeight="1">
      <c r="A150" s="95" t="s">
        <v>3159</v>
      </c>
      <c r="B150" s="110" t="s">
        <v>1759</v>
      </c>
      <c r="C150" s="123"/>
      <c r="D150" s="56">
        <f t="shared" ref="D150:I150" si="77">SUM(D151:D156)</f>
        <v>1950029.77</v>
      </c>
      <c r="E150" s="56">
        <f t="shared" si="77"/>
        <v>1564130.9000000001</v>
      </c>
      <c r="F150" s="56">
        <f t="shared" si="77"/>
        <v>1253545.7600000002</v>
      </c>
      <c r="G150" s="56">
        <f t="shared" si="77"/>
        <v>1253800</v>
      </c>
      <c r="H150" s="56">
        <f t="shared" si="77"/>
        <v>1165100</v>
      </c>
      <c r="I150" s="56">
        <f t="shared" si="77"/>
        <v>1202900</v>
      </c>
      <c r="J150" s="56">
        <f t="shared" ref="J150:K150" si="78">SUM(J151:J156)</f>
        <v>1242010</v>
      </c>
      <c r="K150" s="56">
        <f t="shared" si="78"/>
        <v>1282360</v>
      </c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  <c r="IE150" s="102"/>
      <c r="IF150" s="102"/>
      <c r="IG150" s="102"/>
      <c r="IH150" s="102"/>
      <c r="II150" s="102"/>
    </row>
    <row r="151" spans="1:243" s="103" customFormat="1" hidden="1">
      <c r="A151" s="93" t="s">
        <v>3160</v>
      </c>
      <c r="B151" s="111" t="s">
        <v>1761</v>
      </c>
      <c r="C151" s="123" t="s">
        <v>29</v>
      </c>
      <c r="D151" s="58">
        <v>0</v>
      </c>
      <c r="E151" s="58">
        <v>138.11000000000001</v>
      </c>
      <c r="F151" s="58">
        <v>10.58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HS151" s="102"/>
      <c r="HT151" s="102"/>
      <c r="HU151" s="102"/>
      <c r="HV151" s="102"/>
      <c r="HW151" s="102"/>
      <c r="HX151" s="102"/>
      <c r="HY151" s="102"/>
      <c r="HZ151" s="102"/>
      <c r="IA151" s="102"/>
      <c r="IB151" s="102"/>
      <c r="IC151" s="102"/>
      <c r="ID151" s="102"/>
      <c r="IE151" s="102"/>
      <c r="IF151" s="102"/>
      <c r="IG151" s="102"/>
      <c r="IH151" s="102"/>
      <c r="II151" s="102"/>
    </row>
    <row r="152" spans="1:243" s="103" customFormat="1" hidden="1">
      <c r="A152" s="93" t="s">
        <v>3161</v>
      </c>
      <c r="B152" s="111" t="s">
        <v>1763</v>
      </c>
      <c r="C152" s="123" t="s">
        <v>29</v>
      </c>
      <c r="D152" s="58">
        <v>210025.07</v>
      </c>
      <c r="E152" s="58">
        <v>155787.70000000001</v>
      </c>
      <c r="F152" s="58">
        <v>174754.24</v>
      </c>
      <c r="G152" s="58">
        <v>103400</v>
      </c>
      <c r="H152" s="58">
        <v>107300</v>
      </c>
      <c r="I152" s="58">
        <v>110800</v>
      </c>
      <c r="J152" s="58">
        <v>114400</v>
      </c>
      <c r="K152" s="58">
        <v>118120</v>
      </c>
      <c r="HS152" s="102"/>
      <c r="HT152" s="102"/>
      <c r="HU152" s="102"/>
      <c r="HV152" s="102"/>
      <c r="HW152" s="102"/>
      <c r="HX152" s="102"/>
      <c r="HY152" s="102"/>
      <c r="HZ152" s="102"/>
      <c r="IA152" s="102"/>
      <c r="IB152" s="102"/>
      <c r="IC152" s="102"/>
      <c r="ID152" s="102"/>
      <c r="IE152" s="102"/>
      <c r="IF152" s="102"/>
      <c r="IG152" s="102"/>
      <c r="IH152" s="102"/>
      <c r="II152" s="102"/>
    </row>
    <row r="153" spans="1:243" s="103" customFormat="1" hidden="1">
      <c r="A153" s="93" t="s">
        <v>3162</v>
      </c>
      <c r="B153" s="111" t="s">
        <v>1765</v>
      </c>
      <c r="C153" s="123" t="s">
        <v>29</v>
      </c>
      <c r="D153" s="58">
        <v>1739979.7</v>
      </c>
      <c r="E153" s="58">
        <v>1408205.09</v>
      </c>
      <c r="F153" s="58">
        <v>1078514.3400000001</v>
      </c>
      <c r="G153" s="58">
        <f>1019200+130900</f>
        <v>1150100</v>
      </c>
      <c r="H153" s="58">
        <f>1057500</f>
        <v>1057500</v>
      </c>
      <c r="I153" s="58">
        <f>1091800</f>
        <v>1091800</v>
      </c>
      <c r="J153" s="58">
        <f>1127300</f>
        <v>1127300</v>
      </c>
      <c r="K153" s="58">
        <f>1163920</f>
        <v>1163920</v>
      </c>
      <c r="HS153" s="102"/>
      <c r="HT153" s="102"/>
      <c r="HU153" s="102"/>
      <c r="HV153" s="102"/>
      <c r="HW153" s="102"/>
      <c r="HX153" s="102"/>
      <c r="HY153" s="102"/>
      <c r="HZ153" s="102"/>
      <c r="IA153" s="102"/>
      <c r="IB153" s="102"/>
      <c r="IC153" s="102"/>
      <c r="ID153" s="102"/>
      <c r="IE153" s="102"/>
      <c r="IF153" s="102"/>
      <c r="IG153" s="102"/>
      <c r="IH153" s="102"/>
      <c r="II153" s="102"/>
    </row>
    <row r="154" spans="1:243" s="103" customFormat="1" hidden="1">
      <c r="A154" s="93" t="s">
        <v>3163</v>
      </c>
      <c r="B154" s="111" t="s">
        <v>1766</v>
      </c>
      <c r="C154" s="123" t="s">
        <v>29</v>
      </c>
      <c r="D154" s="58">
        <v>25</v>
      </c>
      <c r="E154" s="58">
        <v>0</v>
      </c>
      <c r="F154" s="58">
        <v>266.60000000000002</v>
      </c>
      <c r="G154" s="58">
        <v>300</v>
      </c>
      <c r="H154" s="58">
        <v>300</v>
      </c>
      <c r="I154" s="58">
        <v>300</v>
      </c>
      <c r="J154" s="58">
        <v>310</v>
      </c>
      <c r="K154" s="58">
        <v>320</v>
      </c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2"/>
      <c r="IH154" s="102"/>
      <c r="II154" s="102"/>
    </row>
    <row r="155" spans="1:243" s="103" customFormat="1" hidden="1">
      <c r="A155" s="93" t="s">
        <v>3164</v>
      </c>
      <c r="B155" s="111" t="s">
        <v>1767</v>
      </c>
      <c r="C155" s="123" t="s">
        <v>29</v>
      </c>
      <c r="D155" s="58">
        <v>0</v>
      </c>
      <c r="E155" s="58">
        <v>0</v>
      </c>
      <c r="F155" s="58">
        <f>D155*1.0425*1.04</f>
        <v>0</v>
      </c>
      <c r="G155" s="58">
        <v>0</v>
      </c>
      <c r="H155" s="58">
        <f t="shared" ref="H155" si="79">G155*1.0375</f>
        <v>0</v>
      </c>
      <c r="I155" s="58">
        <f t="shared" si="74"/>
        <v>0</v>
      </c>
      <c r="J155" s="58">
        <f t="shared" si="74"/>
        <v>0</v>
      </c>
      <c r="K155" s="58">
        <f t="shared" si="74"/>
        <v>0</v>
      </c>
      <c r="HS155" s="102"/>
      <c r="HT155" s="102"/>
      <c r="HU155" s="102"/>
      <c r="HV155" s="102"/>
      <c r="HW155" s="102"/>
      <c r="HX155" s="102"/>
      <c r="HY155" s="102"/>
      <c r="HZ155" s="102"/>
      <c r="IA155" s="102"/>
      <c r="IB155" s="102"/>
      <c r="IC155" s="102"/>
      <c r="ID155" s="102"/>
      <c r="IE155" s="102"/>
      <c r="IF155" s="102"/>
      <c r="IG155" s="102"/>
      <c r="IH155" s="102"/>
      <c r="II155" s="102"/>
    </row>
    <row r="156" spans="1:243" s="103" customFormat="1" hidden="1">
      <c r="A156" s="93" t="s">
        <v>3165</v>
      </c>
      <c r="B156" s="111" t="s">
        <v>1768</v>
      </c>
      <c r="C156" s="123" t="s">
        <v>29</v>
      </c>
      <c r="D156" s="58">
        <v>0</v>
      </c>
      <c r="E156" s="58">
        <v>0</v>
      </c>
      <c r="F156" s="58">
        <f>E156*1.04</f>
        <v>0</v>
      </c>
      <c r="G156" s="58">
        <v>0</v>
      </c>
      <c r="H156" s="58">
        <f t="shared" ref="H156" si="80">G156*1.0375</f>
        <v>0</v>
      </c>
      <c r="I156" s="58">
        <f t="shared" si="74"/>
        <v>0</v>
      </c>
      <c r="J156" s="58">
        <f t="shared" si="74"/>
        <v>0</v>
      </c>
      <c r="K156" s="58">
        <f t="shared" si="74"/>
        <v>0</v>
      </c>
      <c r="HS156" s="102"/>
      <c r="HT156" s="102"/>
      <c r="HU156" s="102"/>
      <c r="HV156" s="102"/>
      <c r="HW156" s="102"/>
      <c r="HX156" s="102"/>
      <c r="HY156" s="102"/>
      <c r="HZ156" s="102"/>
      <c r="IA156" s="102"/>
      <c r="IB156" s="102"/>
      <c r="IC156" s="102"/>
      <c r="ID156" s="102"/>
      <c r="IE156" s="102"/>
      <c r="IF156" s="102"/>
      <c r="IG156" s="102"/>
      <c r="IH156" s="102"/>
      <c r="II156" s="102"/>
    </row>
    <row r="157" spans="1:243" s="20" customFormat="1" ht="15" customHeight="1">
      <c r="A157" s="95" t="s">
        <v>3166</v>
      </c>
      <c r="B157" s="110" t="s">
        <v>1769</v>
      </c>
      <c r="C157" s="123"/>
      <c r="D157" s="56">
        <f t="shared" ref="D157:I157" si="81">SUM(D158:D163)</f>
        <v>782755.84000000008</v>
      </c>
      <c r="E157" s="56">
        <f t="shared" si="81"/>
        <v>739450.72</v>
      </c>
      <c r="F157" s="56">
        <f t="shared" si="81"/>
        <v>592825.82999999996</v>
      </c>
      <c r="G157" s="56">
        <f t="shared" si="81"/>
        <v>499500</v>
      </c>
      <c r="H157" s="56">
        <f t="shared" si="81"/>
        <v>518100</v>
      </c>
      <c r="I157" s="56">
        <f t="shared" si="81"/>
        <v>82400</v>
      </c>
      <c r="J157" s="56">
        <f t="shared" ref="J157:K157" si="82">SUM(J158:J163)</f>
        <v>85160</v>
      </c>
      <c r="K157" s="56">
        <f t="shared" si="82"/>
        <v>87820</v>
      </c>
      <c r="HS157" s="102"/>
      <c r="HT157" s="102"/>
      <c r="HU157" s="102"/>
      <c r="HV157" s="102"/>
      <c r="HW157" s="102"/>
      <c r="HX157" s="102"/>
      <c r="HY157" s="102"/>
      <c r="HZ157" s="102"/>
      <c r="IA157" s="102"/>
      <c r="IB157" s="102"/>
      <c r="IC157" s="102"/>
      <c r="ID157" s="102"/>
      <c r="IE157" s="102"/>
      <c r="IF157" s="102"/>
      <c r="IG157" s="102"/>
      <c r="IH157" s="102"/>
      <c r="II157" s="102"/>
    </row>
    <row r="158" spans="1:243" s="103" customFormat="1" hidden="1">
      <c r="A158" s="93" t="s">
        <v>3167</v>
      </c>
      <c r="B158" s="111" t="s">
        <v>1771</v>
      </c>
      <c r="C158" s="123" t="s">
        <v>29</v>
      </c>
      <c r="D158" s="58">
        <v>0</v>
      </c>
      <c r="E158" s="58">
        <v>94.7</v>
      </c>
      <c r="F158" s="58">
        <v>12.04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HS158" s="102"/>
      <c r="HT158" s="102"/>
      <c r="HU158" s="102"/>
      <c r="HV158" s="102"/>
      <c r="HW158" s="102"/>
      <c r="HX158" s="102"/>
      <c r="HY158" s="102"/>
      <c r="HZ158" s="102"/>
      <c r="IA158" s="102"/>
      <c r="IB158" s="102"/>
      <c r="IC158" s="102"/>
      <c r="ID158" s="102"/>
      <c r="IE158" s="102"/>
      <c r="IF158" s="102"/>
      <c r="IG158" s="102"/>
      <c r="IH158" s="102"/>
      <c r="II158" s="102"/>
    </row>
    <row r="159" spans="1:243" s="103" customFormat="1" hidden="1">
      <c r="A159" s="93" t="s">
        <v>3168</v>
      </c>
      <c r="B159" s="111" t="s">
        <v>1773</v>
      </c>
      <c r="C159" s="123" t="s">
        <v>29</v>
      </c>
      <c r="D159" s="58">
        <v>55501.17</v>
      </c>
      <c r="E159" s="58">
        <v>46408.05</v>
      </c>
      <c r="F159" s="58">
        <v>40068.160000000003</v>
      </c>
      <c r="G159" s="58">
        <v>30000</v>
      </c>
      <c r="H159" s="58">
        <v>31100</v>
      </c>
      <c r="I159" s="58">
        <v>32100</v>
      </c>
      <c r="J159" s="58">
        <v>33160</v>
      </c>
      <c r="K159" s="58">
        <v>34220</v>
      </c>
      <c r="HS159" s="102"/>
      <c r="HT159" s="102"/>
      <c r="HU159" s="102"/>
      <c r="HV159" s="102"/>
      <c r="HW159" s="102"/>
      <c r="HX159" s="102"/>
      <c r="HY159" s="102"/>
      <c r="HZ159" s="102"/>
      <c r="IA159" s="102"/>
      <c r="IB159" s="102"/>
      <c r="IC159" s="102"/>
      <c r="ID159" s="102"/>
      <c r="IE159" s="102"/>
      <c r="IF159" s="102"/>
      <c r="IG159" s="102"/>
      <c r="IH159" s="102"/>
      <c r="II159" s="102"/>
    </row>
    <row r="160" spans="1:243" s="103" customFormat="1" hidden="1">
      <c r="A160" s="93" t="s">
        <v>3169</v>
      </c>
      <c r="B160" s="111" t="s">
        <v>1775</v>
      </c>
      <c r="C160" s="123" t="s">
        <v>29</v>
      </c>
      <c r="D160" s="58">
        <v>727250.17</v>
      </c>
      <c r="E160" s="58">
        <v>692947.97</v>
      </c>
      <c r="F160" s="58">
        <v>552708.31000000006</v>
      </c>
      <c r="G160" s="58">
        <v>469500</v>
      </c>
      <c r="H160" s="58">
        <v>487000</v>
      </c>
      <c r="I160" s="58">
        <v>50300</v>
      </c>
      <c r="J160" s="58">
        <v>52000</v>
      </c>
      <c r="K160" s="58">
        <v>53600</v>
      </c>
      <c r="HS160" s="102"/>
      <c r="HT160" s="102"/>
      <c r="HU160" s="102"/>
      <c r="HV160" s="102"/>
      <c r="HW160" s="102"/>
      <c r="HX160" s="102"/>
      <c r="HY160" s="102"/>
      <c r="HZ160" s="102"/>
      <c r="IA160" s="102"/>
      <c r="IB160" s="102"/>
      <c r="IC160" s="102"/>
      <c r="ID160" s="102"/>
      <c r="IE160" s="102"/>
      <c r="IF160" s="102"/>
      <c r="IG160" s="102"/>
      <c r="IH160" s="102"/>
      <c r="II160" s="102"/>
    </row>
    <row r="161" spans="1:243" s="103" customFormat="1" ht="18" hidden="1">
      <c r="A161" s="93" t="s">
        <v>3170</v>
      </c>
      <c r="B161" s="111" t="s">
        <v>1776</v>
      </c>
      <c r="C161" s="123" t="s">
        <v>29</v>
      </c>
      <c r="D161" s="58">
        <v>4.5</v>
      </c>
      <c r="E161" s="58">
        <v>0</v>
      </c>
      <c r="F161" s="58">
        <v>37.32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HS161" s="102"/>
      <c r="HT161" s="102"/>
      <c r="HU161" s="102"/>
      <c r="HV161" s="102"/>
      <c r="HW161" s="102"/>
      <c r="HX161" s="102"/>
      <c r="HY161" s="102"/>
      <c r="HZ161" s="102"/>
      <c r="IA161" s="102"/>
      <c r="IB161" s="102"/>
      <c r="IC161" s="102"/>
      <c r="ID161" s="102"/>
      <c r="IE161" s="102"/>
      <c r="IF161" s="102"/>
      <c r="IG161" s="102"/>
      <c r="IH161" s="102"/>
      <c r="II161" s="102"/>
    </row>
    <row r="162" spans="1:243" s="103" customFormat="1" ht="18" hidden="1">
      <c r="A162" s="93" t="s">
        <v>3171</v>
      </c>
      <c r="B162" s="111" t="s">
        <v>1777</v>
      </c>
      <c r="C162" s="123" t="s">
        <v>29</v>
      </c>
      <c r="D162" s="58">
        <v>0</v>
      </c>
      <c r="E162" s="58">
        <v>0</v>
      </c>
      <c r="F162" s="58">
        <f>E162*1.04</f>
        <v>0</v>
      </c>
      <c r="G162" s="58">
        <v>0</v>
      </c>
      <c r="H162" s="58">
        <f t="shared" ref="H162" si="83">G162*1.0375</f>
        <v>0</v>
      </c>
      <c r="I162" s="58">
        <f t="shared" si="74"/>
        <v>0</v>
      </c>
      <c r="J162" s="58">
        <f t="shared" si="74"/>
        <v>0</v>
      </c>
      <c r="K162" s="58">
        <f t="shared" si="74"/>
        <v>0</v>
      </c>
      <c r="HS162" s="102"/>
      <c r="HT162" s="102"/>
      <c r="HU162" s="102"/>
      <c r="HV162" s="102"/>
      <c r="HW162" s="102"/>
      <c r="HX162" s="102"/>
      <c r="HY162" s="102"/>
      <c r="HZ162" s="102"/>
      <c r="IA162" s="102"/>
      <c r="IB162" s="102"/>
      <c r="IC162" s="102"/>
      <c r="ID162" s="102"/>
      <c r="IE162" s="102"/>
      <c r="IF162" s="102"/>
      <c r="IG162" s="102"/>
      <c r="IH162" s="102"/>
      <c r="II162" s="102"/>
    </row>
    <row r="163" spans="1:243" s="103" customFormat="1" hidden="1">
      <c r="A163" s="93" t="s">
        <v>3172</v>
      </c>
      <c r="B163" s="111" t="s">
        <v>1778</v>
      </c>
      <c r="C163" s="123" t="s">
        <v>29</v>
      </c>
      <c r="D163" s="58">
        <v>0</v>
      </c>
      <c r="E163" s="58">
        <v>0</v>
      </c>
      <c r="F163" s="58">
        <f>E163*1.04</f>
        <v>0</v>
      </c>
      <c r="G163" s="58">
        <v>0</v>
      </c>
      <c r="H163" s="58">
        <f t="shared" ref="H163" si="84">G163*1.0375</f>
        <v>0</v>
      </c>
      <c r="I163" s="58">
        <f t="shared" si="74"/>
        <v>0</v>
      </c>
      <c r="J163" s="58">
        <f t="shared" si="74"/>
        <v>0</v>
      </c>
      <c r="K163" s="58">
        <f t="shared" si="74"/>
        <v>0</v>
      </c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  <c r="IC163" s="102"/>
      <c r="ID163" s="102"/>
      <c r="IE163" s="102"/>
      <c r="IF163" s="102"/>
      <c r="IG163" s="102"/>
      <c r="IH163" s="102"/>
      <c r="II163" s="102"/>
    </row>
    <row r="164" spans="1:243" ht="14.25" customHeight="1">
      <c r="A164" s="119" t="s">
        <v>1835</v>
      </c>
      <c r="B164" s="120" t="s">
        <v>1836</v>
      </c>
      <c r="C164" s="180"/>
      <c r="D164" s="118">
        <f t="shared" ref="D164:I164" si="85">D165+D202</f>
        <v>43343910.400000006</v>
      </c>
      <c r="E164" s="118">
        <f t="shared" si="85"/>
        <v>45006075.600000001</v>
      </c>
      <c r="F164" s="118">
        <f t="shared" si="85"/>
        <v>47989591.810000002</v>
      </c>
      <c r="G164" s="118">
        <f t="shared" si="85"/>
        <v>55326000</v>
      </c>
      <c r="H164" s="118">
        <f t="shared" si="85"/>
        <v>57422600</v>
      </c>
      <c r="I164" s="118">
        <f t="shared" si="85"/>
        <v>59757000</v>
      </c>
      <c r="J164" s="118">
        <f t="shared" ref="J164:K164" si="86">J165+J202</f>
        <v>62138800</v>
      </c>
      <c r="K164" s="118">
        <f t="shared" si="86"/>
        <v>64598500</v>
      </c>
    </row>
    <row r="165" spans="1:243" s="20" customFormat="1" ht="13.5" customHeight="1">
      <c r="A165" s="95" t="s">
        <v>1837</v>
      </c>
      <c r="B165" s="110" t="s">
        <v>165</v>
      </c>
      <c r="C165" s="123"/>
      <c r="D165" s="56">
        <f>D176+D166</f>
        <v>34914646.490000002</v>
      </c>
      <c r="E165" s="56">
        <f t="shared" ref="E165:K165" si="87">SUM(E176+E191)</f>
        <v>36761556.770000003</v>
      </c>
      <c r="F165" s="56">
        <f t="shared" si="87"/>
        <v>38596726.550000004</v>
      </c>
      <c r="G165" s="56">
        <f t="shared" si="87"/>
        <v>45494000</v>
      </c>
      <c r="H165" s="56">
        <f t="shared" si="87"/>
        <v>47508000</v>
      </c>
      <c r="I165" s="56">
        <f t="shared" si="87"/>
        <v>49519000</v>
      </c>
      <c r="J165" s="56">
        <f t="shared" si="87"/>
        <v>51568000</v>
      </c>
      <c r="K165" s="56">
        <f t="shared" si="87"/>
        <v>53684000</v>
      </c>
      <c r="HS165" s="102"/>
      <c r="HT165" s="102"/>
      <c r="HU165" s="102"/>
      <c r="HV165" s="102"/>
      <c r="HW165" s="102"/>
      <c r="HX165" s="102"/>
      <c r="HY165" s="102"/>
      <c r="HZ165" s="102"/>
      <c r="IA165" s="102"/>
      <c r="IB165" s="102"/>
      <c r="IC165" s="102"/>
      <c r="ID165" s="102"/>
      <c r="IE165" s="102"/>
      <c r="IF165" s="102"/>
      <c r="IG165" s="102"/>
      <c r="IH165" s="102"/>
      <c r="II165" s="102"/>
    </row>
    <row r="166" spans="1:243" s="122" customFormat="1" ht="18.75" hidden="1" customHeight="1">
      <c r="A166" s="95" t="s">
        <v>1838</v>
      </c>
      <c r="B166" s="110" t="s">
        <v>1839</v>
      </c>
      <c r="C166" s="123"/>
      <c r="D166" s="56">
        <f t="shared" ref="D166:K167" si="88">D167</f>
        <v>12546404.389999999</v>
      </c>
      <c r="E166" s="56">
        <f t="shared" si="88"/>
        <v>0</v>
      </c>
      <c r="F166" s="56">
        <f t="shared" si="88"/>
        <v>0</v>
      </c>
      <c r="G166" s="56">
        <f t="shared" si="88"/>
        <v>0</v>
      </c>
      <c r="H166" s="56">
        <f t="shared" si="88"/>
        <v>0</v>
      </c>
      <c r="I166" s="56">
        <f t="shared" si="88"/>
        <v>0</v>
      </c>
      <c r="J166" s="56">
        <f t="shared" si="88"/>
        <v>0</v>
      </c>
      <c r="K166" s="56">
        <f t="shared" si="88"/>
        <v>0</v>
      </c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/>
      <c r="DY166" s="124"/>
      <c r="DZ166" s="124"/>
      <c r="EA166" s="124"/>
      <c r="EB166" s="124"/>
      <c r="EC166" s="124"/>
      <c r="ED166" s="124"/>
      <c r="EE166" s="124"/>
      <c r="EF166" s="124"/>
      <c r="EG166" s="124"/>
      <c r="EH166" s="124"/>
      <c r="EI166" s="124"/>
      <c r="EJ166" s="124"/>
      <c r="EK166" s="124"/>
      <c r="EL166" s="124"/>
      <c r="EM166" s="124"/>
      <c r="EN166" s="124"/>
      <c r="EO166" s="124"/>
      <c r="EP166" s="124"/>
      <c r="EQ166" s="124"/>
      <c r="ER166" s="124"/>
      <c r="ES166" s="124"/>
      <c r="ET166" s="124"/>
      <c r="EU166" s="124"/>
      <c r="EV166" s="124"/>
      <c r="EW166" s="124"/>
      <c r="EX166" s="124"/>
      <c r="EY166" s="124"/>
      <c r="EZ166" s="124"/>
      <c r="FA166" s="124"/>
      <c r="FB166" s="124"/>
      <c r="FC166" s="124"/>
      <c r="FD166" s="124"/>
      <c r="FE166" s="124"/>
      <c r="FF166" s="124"/>
      <c r="FG166" s="124"/>
      <c r="FH166" s="124"/>
      <c r="FI166" s="124"/>
      <c r="FJ166" s="124"/>
      <c r="FK166" s="124"/>
      <c r="FL166" s="124"/>
      <c r="FM166" s="124"/>
      <c r="FN166" s="124"/>
      <c r="FO166" s="124"/>
      <c r="FP166" s="124"/>
      <c r="FQ166" s="124"/>
      <c r="FR166" s="124"/>
      <c r="FS166" s="124"/>
      <c r="FT166" s="124"/>
      <c r="FU166" s="124"/>
      <c r="FV166" s="124"/>
      <c r="FW166" s="124"/>
      <c r="FX166" s="124"/>
      <c r="FY166" s="124"/>
      <c r="FZ166" s="124"/>
      <c r="GA166" s="124"/>
      <c r="GB166" s="124"/>
      <c r="GC166" s="124"/>
      <c r="GD166" s="124"/>
      <c r="GE166" s="124"/>
      <c r="GF166" s="124"/>
      <c r="GG166" s="124"/>
      <c r="GH166" s="124"/>
      <c r="GI166" s="124"/>
      <c r="GJ166" s="124"/>
      <c r="GK166" s="124"/>
      <c r="GL166" s="124"/>
      <c r="GM166" s="124"/>
      <c r="GN166" s="124"/>
      <c r="GO166" s="124"/>
      <c r="GP166" s="124"/>
      <c r="GQ166" s="124"/>
      <c r="GR166" s="124"/>
      <c r="GS166" s="124"/>
      <c r="GT166" s="124"/>
      <c r="GU166" s="124"/>
      <c r="GV166" s="124"/>
      <c r="GW166" s="124"/>
      <c r="GX166" s="124"/>
      <c r="GY166" s="124"/>
      <c r="GZ166" s="124"/>
      <c r="HA166" s="124"/>
      <c r="HB166" s="124"/>
      <c r="HC166" s="124"/>
      <c r="HD166" s="124"/>
      <c r="HE166" s="124"/>
      <c r="HF166" s="124"/>
      <c r="HG166" s="124"/>
      <c r="HH166" s="124"/>
      <c r="HI166" s="124"/>
      <c r="HJ166" s="124"/>
      <c r="HK166" s="124"/>
      <c r="HL166" s="124"/>
      <c r="HM166" s="124"/>
      <c r="HN166" s="124"/>
      <c r="HO166" s="124"/>
      <c r="HP166" s="124"/>
      <c r="HQ166" s="124"/>
      <c r="HR166" s="124"/>
    </row>
    <row r="167" spans="1:243" s="121" customFormat="1" ht="15.75" hidden="1" customHeight="1">
      <c r="A167" s="95" t="s">
        <v>1840</v>
      </c>
      <c r="B167" s="110" t="s">
        <v>1841</v>
      </c>
      <c r="C167" s="123"/>
      <c r="D167" s="56">
        <f t="shared" si="88"/>
        <v>12546404.389999999</v>
      </c>
      <c r="E167" s="56">
        <f t="shared" si="88"/>
        <v>0</v>
      </c>
      <c r="F167" s="56">
        <f t="shared" si="88"/>
        <v>0</v>
      </c>
      <c r="G167" s="56">
        <f t="shared" si="88"/>
        <v>0</v>
      </c>
      <c r="H167" s="56">
        <f t="shared" si="88"/>
        <v>0</v>
      </c>
      <c r="I167" s="56">
        <f t="shared" si="88"/>
        <v>0</v>
      </c>
      <c r="J167" s="56">
        <f t="shared" si="88"/>
        <v>0</v>
      </c>
      <c r="K167" s="56">
        <f t="shared" si="88"/>
        <v>0</v>
      </c>
      <c r="HS167" s="122"/>
      <c r="HT167" s="122"/>
      <c r="HU167" s="122"/>
      <c r="HV167" s="122"/>
      <c r="HW167" s="122"/>
      <c r="HX167" s="122"/>
      <c r="HY167" s="122"/>
      <c r="HZ167" s="122"/>
      <c r="IA167" s="122"/>
      <c r="IB167" s="122"/>
      <c r="IC167" s="122"/>
      <c r="ID167" s="122"/>
      <c r="IE167" s="122"/>
      <c r="IF167" s="122"/>
      <c r="IG167" s="122"/>
      <c r="IH167" s="122"/>
      <c r="II167" s="122"/>
    </row>
    <row r="168" spans="1:243" s="121" customFormat="1" ht="25.5" hidden="1" customHeight="1">
      <c r="A168" s="95" t="s">
        <v>1842</v>
      </c>
      <c r="B168" s="110" t="s">
        <v>1843</v>
      </c>
      <c r="C168" s="123"/>
      <c r="D168" s="56">
        <f t="shared" ref="D168:I168" si="89">SUM(D170:D175)</f>
        <v>12546404.389999999</v>
      </c>
      <c r="E168" s="56">
        <f t="shared" si="89"/>
        <v>0</v>
      </c>
      <c r="F168" s="56">
        <f t="shared" si="89"/>
        <v>0</v>
      </c>
      <c r="G168" s="56">
        <f t="shared" si="89"/>
        <v>0</v>
      </c>
      <c r="H168" s="56">
        <f t="shared" si="89"/>
        <v>0</v>
      </c>
      <c r="I168" s="56">
        <f t="shared" si="89"/>
        <v>0</v>
      </c>
      <c r="J168" s="56">
        <f t="shared" ref="J168:K168" si="90">SUM(J170:J175)</f>
        <v>0</v>
      </c>
      <c r="K168" s="56">
        <f t="shared" si="90"/>
        <v>0</v>
      </c>
      <c r="HS168" s="122"/>
      <c r="HT168" s="122"/>
      <c r="HU168" s="122"/>
      <c r="HV168" s="122"/>
      <c r="HW168" s="122"/>
      <c r="HX168" s="122"/>
      <c r="HY168" s="122"/>
      <c r="HZ168" s="122"/>
      <c r="IA168" s="122"/>
      <c r="IB168" s="122"/>
      <c r="IC168" s="122"/>
      <c r="ID168" s="122"/>
      <c r="IE168" s="122"/>
      <c r="IF168" s="122"/>
      <c r="IG168" s="122"/>
      <c r="IH168" s="122"/>
      <c r="II168" s="122"/>
    </row>
    <row r="169" spans="1:243" s="121" customFormat="1" ht="25.5" hidden="1" customHeight="1">
      <c r="A169" s="95" t="s">
        <v>1844</v>
      </c>
      <c r="B169" s="110" t="s">
        <v>1845</v>
      </c>
      <c r="C169" s="123"/>
      <c r="D169" s="56">
        <f t="shared" ref="D169:I169" si="91">SUM(D170:D175)</f>
        <v>12546404.389999999</v>
      </c>
      <c r="E169" s="56">
        <f t="shared" si="91"/>
        <v>0</v>
      </c>
      <c r="F169" s="56">
        <f t="shared" si="91"/>
        <v>0</v>
      </c>
      <c r="G169" s="56">
        <f t="shared" si="91"/>
        <v>0</v>
      </c>
      <c r="H169" s="56">
        <f t="shared" si="91"/>
        <v>0</v>
      </c>
      <c r="I169" s="56">
        <f t="shared" si="91"/>
        <v>0</v>
      </c>
      <c r="J169" s="56">
        <f t="shared" ref="J169:K169" si="92">SUM(J170:J175)</f>
        <v>0</v>
      </c>
      <c r="K169" s="56">
        <f t="shared" si="92"/>
        <v>0</v>
      </c>
      <c r="HS169" s="122"/>
      <c r="HT169" s="122"/>
      <c r="HU169" s="122"/>
      <c r="HV169" s="122"/>
      <c r="HW169" s="122"/>
      <c r="HX169" s="122"/>
      <c r="HY169" s="122"/>
      <c r="HZ169" s="122"/>
      <c r="IA169" s="122"/>
      <c r="IB169" s="122"/>
      <c r="IC169" s="122"/>
      <c r="ID169" s="122"/>
      <c r="IE169" s="122"/>
      <c r="IF169" s="122"/>
      <c r="IG169" s="122"/>
      <c r="IH169" s="122"/>
      <c r="II169" s="122"/>
    </row>
    <row r="170" spans="1:243" s="122" customFormat="1" ht="18" hidden="1">
      <c r="A170" s="93" t="s">
        <v>1846</v>
      </c>
      <c r="B170" s="111" t="s">
        <v>174</v>
      </c>
      <c r="C170" s="123" t="s">
        <v>173</v>
      </c>
      <c r="D170" s="58">
        <v>13714.12</v>
      </c>
      <c r="E170" s="58"/>
      <c r="F170" s="58"/>
      <c r="G170" s="58"/>
      <c r="H170" s="58"/>
      <c r="I170" s="58"/>
      <c r="J170" s="58"/>
      <c r="K170" s="58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  <c r="ED170" s="124"/>
      <c r="EE170" s="124"/>
      <c r="EF170" s="124"/>
      <c r="EG170" s="124"/>
      <c r="EH170" s="124"/>
      <c r="EI170" s="124"/>
      <c r="EJ170" s="124"/>
      <c r="EK170" s="124"/>
      <c r="EL170" s="124"/>
      <c r="EM170" s="124"/>
      <c r="EN170" s="124"/>
      <c r="EO170" s="124"/>
      <c r="EP170" s="124"/>
      <c r="EQ170" s="124"/>
      <c r="ER170" s="124"/>
      <c r="ES170" s="124"/>
      <c r="ET170" s="124"/>
      <c r="EU170" s="124"/>
      <c r="EV170" s="124"/>
      <c r="EW170" s="124"/>
      <c r="EX170" s="124"/>
      <c r="EY170" s="124"/>
      <c r="EZ170" s="124"/>
      <c r="FA170" s="124"/>
      <c r="FB170" s="124"/>
      <c r="FC170" s="124"/>
      <c r="FD170" s="124"/>
      <c r="FE170" s="124"/>
      <c r="FF170" s="124"/>
      <c r="FG170" s="124"/>
      <c r="FH170" s="124"/>
      <c r="FI170" s="124"/>
      <c r="FJ170" s="124"/>
      <c r="FK170" s="124"/>
      <c r="FL170" s="124"/>
      <c r="FM170" s="124"/>
      <c r="FN170" s="124"/>
      <c r="FO170" s="124"/>
      <c r="FP170" s="124"/>
      <c r="FQ170" s="124"/>
      <c r="FR170" s="124"/>
      <c r="FS170" s="124"/>
      <c r="FT170" s="124"/>
      <c r="FU170" s="124"/>
      <c r="FV170" s="124"/>
      <c r="FW170" s="124"/>
      <c r="FX170" s="124"/>
      <c r="FY170" s="124"/>
      <c r="FZ170" s="124"/>
      <c r="GA170" s="124"/>
      <c r="GB170" s="124"/>
      <c r="GC170" s="124"/>
      <c r="GD170" s="124"/>
      <c r="GE170" s="124"/>
      <c r="GF170" s="124"/>
      <c r="GG170" s="124"/>
      <c r="GH170" s="124"/>
      <c r="GI170" s="124"/>
      <c r="GJ170" s="124"/>
      <c r="GK170" s="124"/>
      <c r="GL170" s="124"/>
      <c r="GM170" s="124"/>
      <c r="GN170" s="124"/>
      <c r="GO170" s="124"/>
      <c r="GP170" s="124"/>
      <c r="GQ170" s="124"/>
      <c r="GR170" s="124"/>
      <c r="GS170" s="124"/>
      <c r="GT170" s="124"/>
      <c r="GU170" s="124"/>
      <c r="GV170" s="124"/>
      <c r="GW170" s="124"/>
      <c r="GX170" s="124"/>
      <c r="GY170" s="124"/>
      <c r="GZ170" s="124"/>
      <c r="HA170" s="124"/>
      <c r="HB170" s="124"/>
      <c r="HC170" s="124"/>
      <c r="HD170" s="124"/>
      <c r="HE170" s="124"/>
      <c r="HF170" s="124"/>
      <c r="HG170" s="124"/>
      <c r="HH170" s="124"/>
      <c r="HI170" s="124"/>
      <c r="HJ170" s="124"/>
      <c r="HK170" s="124"/>
      <c r="HL170" s="124"/>
      <c r="HM170" s="124"/>
      <c r="HN170" s="124"/>
      <c r="HO170" s="124"/>
      <c r="HP170" s="124"/>
      <c r="HQ170" s="124"/>
      <c r="HR170" s="124"/>
    </row>
    <row r="171" spans="1:243" s="122" customFormat="1" ht="18" hidden="1">
      <c r="A171" s="93" t="s">
        <v>1847</v>
      </c>
      <c r="B171" s="111" t="s">
        <v>176</v>
      </c>
      <c r="C171" s="123" t="s">
        <v>173</v>
      </c>
      <c r="D171" s="58">
        <v>5817090.6299999999</v>
      </c>
      <c r="E171" s="58"/>
      <c r="F171" s="58"/>
      <c r="G171" s="58"/>
      <c r="H171" s="58"/>
      <c r="I171" s="58"/>
      <c r="J171" s="58"/>
      <c r="K171" s="58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124"/>
      <c r="DP171" s="124"/>
      <c r="DQ171" s="124"/>
      <c r="DR171" s="124"/>
      <c r="DS171" s="124"/>
      <c r="DT171" s="124"/>
      <c r="DU171" s="124"/>
      <c r="DV171" s="124"/>
      <c r="DW171" s="124"/>
      <c r="DX171" s="124"/>
      <c r="DY171" s="124"/>
      <c r="DZ171" s="124"/>
      <c r="EA171" s="124"/>
      <c r="EB171" s="124"/>
      <c r="EC171" s="124"/>
      <c r="ED171" s="124"/>
      <c r="EE171" s="124"/>
      <c r="EF171" s="124"/>
      <c r="EG171" s="124"/>
      <c r="EH171" s="124"/>
      <c r="EI171" s="124"/>
      <c r="EJ171" s="124"/>
      <c r="EK171" s="124"/>
      <c r="EL171" s="124"/>
      <c r="EM171" s="124"/>
      <c r="EN171" s="124"/>
      <c r="EO171" s="124"/>
      <c r="EP171" s="124"/>
      <c r="EQ171" s="124"/>
      <c r="ER171" s="124"/>
      <c r="ES171" s="124"/>
      <c r="ET171" s="124"/>
      <c r="EU171" s="124"/>
      <c r="EV171" s="124"/>
      <c r="EW171" s="124"/>
      <c r="EX171" s="124"/>
      <c r="EY171" s="124"/>
      <c r="EZ171" s="124"/>
      <c r="FA171" s="124"/>
      <c r="FB171" s="124"/>
      <c r="FC171" s="124"/>
      <c r="FD171" s="124"/>
      <c r="FE171" s="124"/>
      <c r="FF171" s="124"/>
      <c r="FG171" s="124"/>
      <c r="FH171" s="124"/>
      <c r="FI171" s="124"/>
      <c r="FJ171" s="124"/>
      <c r="FK171" s="124"/>
      <c r="FL171" s="124"/>
      <c r="FM171" s="124"/>
      <c r="FN171" s="124"/>
      <c r="FO171" s="124"/>
      <c r="FP171" s="124"/>
      <c r="FQ171" s="124"/>
      <c r="FR171" s="124"/>
      <c r="FS171" s="124"/>
      <c r="FT171" s="124"/>
      <c r="FU171" s="124"/>
      <c r="FV171" s="124"/>
      <c r="FW171" s="124"/>
      <c r="FX171" s="124"/>
      <c r="FY171" s="124"/>
      <c r="FZ171" s="124"/>
      <c r="GA171" s="124"/>
      <c r="GB171" s="124"/>
      <c r="GC171" s="124"/>
      <c r="GD171" s="124"/>
      <c r="GE171" s="124"/>
      <c r="GF171" s="124"/>
      <c r="GG171" s="124"/>
      <c r="GH171" s="124"/>
      <c r="GI171" s="124"/>
      <c r="GJ171" s="124"/>
      <c r="GK171" s="124"/>
      <c r="GL171" s="124"/>
      <c r="GM171" s="124"/>
      <c r="GN171" s="124"/>
      <c r="GO171" s="124"/>
      <c r="GP171" s="124"/>
      <c r="GQ171" s="124"/>
      <c r="GR171" s="124"/>
      <c r="GS171" s="124"/>
      <c r="GT171" s="124"/>
      <c r="GU171" s="124"/>
      <c r="GV171" s="124"/>
      <c r="GW171" s="124"/>
      <c r="GX171" s="124"/>
      <c r="GY171" s="124"/>
      <c r="GZ171" s="124"/>
      <c r="HA171" s="124"/>
      <c r="HB171" s="124"/>
      <c r="HC171" s="124"/>
      <c r="HD171" s="124"/>
      <c r="HE171" s="124"/>
      <c r="HF171" s="124"/>
      <c r="HG171" s="124"/>
      <c r="HH171" s="124"/>
      <c r="HI171" s="124"/>
      <c r="HJ171" s="124"/>
      <c r="HK171" s="124"/>
      <c r="HL171" s="124"/>
      <c r="HM171" s="124"/>
      <c r="HN171" s="124"/>
      <c r="HO171" s="124"/>
      <c r="HP171" s="124"/>
      <c r="HQ171" s="124"/>
      <c r="HR171" s="124"/>
    </row>
    <row r="172" spans="1:243" s="122" customFormat="1" hidden="1">
      <c r="A172" s="93" t="s">
        <v>1848</v>
      </c>
      <c r="B172" s="111" t="s">
        <v>1849</v>
      </c>
      <c r="C172" s="123" t="s">
        <v>173</v>
      </c>
      <c r="D172" s="58">
        <v>33584.93</v>
      </c>
      <c r="E172" s="58"/>
      <c r="F172" s="58"/>
      <c r="G172" s="58"/>
      <c r="H172" s="58"/>
      <c r="I172" s="58"/>
      <c r="J172" s="58"/>
      <c r="K172" s="58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  <c r="DX172" s="124"/>
      <c r="DY172" s="124"/>
      <c r="DZ172" s="124"/>
      <c r="EA172" s="124"/>
      <c r="EB172" s="124"/>
      <c r="EC172" s="124"/>
      <c r="ED172" s="124"/>
      <c r="EE172" s="124"/>
      <c r="EF172" s="124"/>
      <c r="EG172" s="124"/>
      <c r="EH172" s="124"/>
      <c r="EI172" s="124"/>
      <c r="EJ172" s="124"/>
      <c r="EK172" s="124"/>
      <c r="EL172" s="124"/>
      <c r="EM172" s="124"/>
      <c r="EN172" s="124"/>
      <c r="EO172" s="124"/>
      <c r="EP172" s="124"/>
      <c r="EQ172" s="124"/>
      <c r="ER172" s="124"/>
      <c r="ES172" s="124"/>
      <c r="ET172" s="124"/>
      <c r="EU172" s="124"/>
      <c r="EV172" s="124"/>
      <c r="EW172" s="124"/>
      <c r="EX172" s="124"/>
      <c r="EY172" s="124"/>
      <c r="EZ172" s="124"/>
      <c r="FA172" s="124"/>
      <c r="FB172" s="124"/>
      <c r="FC172" s="124"/>
      <c r="FD172" s="124"/>
      <c r="FE172" s="124"/>
      <c r="FF172" s="124"/>
      <c r="FG172" s="124"/>
      <c r="FH172" s="124"/>
      <c r="FI172" s="124"/>
      <c r="FJ172" s="124"/>
      <c r="FK172" s="124"/>
      <c r="FL172" s="124"/>
      <c r="FM172" s="124"/>
      <c r="FN172" s="124"/>
      <c r="FO172" s="124"/>
      <c r="FP172" s="124"/>
      <c r="FQ172" s="124"/>
      <c r="FR172" s="124"/>
      <c r="FS172" s="124"/>
      <c r="FT172" s="124"/>
      <c r="FU172" s="124"/>
      <c r="FV172" s="124"/>
      <c r="FW172" s="124"/>
      <c r="FX172" s="124"/>
      <c r="FY172" s="124"/>
      <c r="FZ172" s="124"/>
      <c r="GA172" s="124"/>
      <c r="GB172" s="124"/>
      <c r="GC172" s="124"/>
      <c r="GD172" s="124"/>
      <c r="GE172" s="124"/>
      <c r="GF172" s="124"/>
      <c r="GG172" s="124"/>
      <c r="GH172" s="124"/>
      <c r="GI172" s="124"/>
      <c r="GJ172" s="124"/>
      <c r="GK172" s="124"/>
      <c r="GL172" s="124"/>
      <c r="GM172" s="124"/>
      <c r="GN172" s="124"/>
      <c r="GO172" s="124"/>
      <c r="GP172" s="124"/>
      <c r="GQ172" s="124"/>
      <c r="GR172" s="124"/>
      <c r="GS172" s="124"/>
      <c r="GT172" s="124"/>
      <c r="GU172" s="124"/>
      <c r="GV172" s="124"/>
      <c r="GW172" s="124"/>
      <c r="GX172" s="124"/>
      <c r="GY172" s="124"/>
      <c r="GZ172" s="124"/>
      <c r="HA172" s="124"/>
      <c r="HB172" s="124"/>
      <c r="HC172" s="124"/>
      <c r="HD172" s="124"/>
      <c r="HE172" s="124"/>
      <c r="HF172" s="124"/>
      <c r="HG172" s="124"/>
      <c r="HH172" s="124"/>
      <c r="HI172" s="124"/>
      <c r="HJ172" s="124"/>
      <c r="HK172" s="124"/>
      <c r="HL172" s="124"/>
      <c r="HM172" s="124"/>
      <c r="HN172" s="124"/>
      <c r="HO172" s="124"/>
      <c r="HP172" s="124"/>
      <c r="HQ172" s="124"/>
      <c r="HR172" s="124"/>
    </row>
    <row r="173" spans="1:243" s="122" customFormat="1" ht="18" hidden="1">
      <c r="A173" s="93" t="s">
        <v>1850</v>
      </c>
      <c r="B173" s="111" t="s">
        <v>180</v>
      </c>
      <c r="C173" s="123" t="s">
        <v>173</v>
      </c>
      <c r="D173" s="58">
        <v>111111.14</v>
      </c>
      <c r="E173" s="58"/>
      <c r="F173" s="58"/>
      <c r="G173" s="58"/>
      <c r="H173" s="58"/>
      <c r="I173" s="58"/>
      <c r="J173" s="58"/>
      <c r="K173" s="58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4"/>
      <c r="DW173" s="124"/>
      <c r="DX173" s="124"/>
      <c r="DY173" s="124"/>
      <c r="DZ173" s="124"/>
      <c r="EA173" s="124"/>
      <c r="EB173" s="124"/>
      <c r="EC173" s="124"/>
      <c r="ED173" s="124"/>
      <c r="EE173" s="124"/>
      <c r="EF173" s="124"/>
      <c r="EG173" s="124"/>
      <c r="EH173" s="124"/>
      <c r="EI173" s="124"/>
      <c r="EJ173" s="124"/>
      <c r="EK173" s="124"/>
      <c r="EL173" s="124"/>
      <c r="EM173" s="124"/>
      <c r="EN173" s="124"/>
      <c r="EO173" s="124"/>
      <c r="EP173" s="124"/>
      <c r="EQ173" s="124"/>
      <c r="ER173" s="124"/>
      <c r="ES173" s="124"/>
      <c r="ET173" s="124"/>
      <c r="EU173" s="124"/>
      <c r="EV173" s="124"/>
      <c r="EW173" s="124"/>
      <c r="EX173" s="124"/>
      <c r="EY173" s="124"/>
      <c r="EZ173" s="124"/>
      <c r="FA173" s="124"/>
      <c r="FB173" s="124"/>
      <c r="FC173" s="124"/>
      <c r="FD173" s="124"/>
      <c r="FE173" s="124"/>
      <c r="FF173" s="124"/>
      <c r="FG173" s="124"/>
      <c r="FH173" s="124"/>
      <c r="FI173" s="124"/>
      <c r="FJ173" s="124"/>
      <c r="FK173" s="124"/>
      <c r="FL173" s="124"/>
      <c r="FM173" s="124"/>
      <c r="FN173" s="124"/>
      <c r="FO173" s="124"/>
      <c r="FP173" s="124"/>
      <c r="FQ173" s="124"/>
      <c r="FR173" s="124"/>
      <c r="FS173" s="124"/>
      <c r="FT173" s="124"/>
      <c r="FU173" s="124"/>
      <c r="FV173" s="124"/>
      <c r="FW173" s="124"/>
      <c r="FX173" s="124"/>
      <c r="FY173" s="124"/>
      <c r="FZ173" s="124"/>
      <c r="GA173" s="124"/>
      <c r="GB173" s="124"/>
      <c r="GC173" s="124"/>
      <c r="GD173" s="124"/>
      <c r="GE173" s="124"/>
      <c r="GF173" s="124"/>
      <c r="GG173" s="124"/>
      <c r="GH173" s="124"/>
      <c r="GI173" s="124"/>
      <c r="GJ173" s="124"/>
      <c r="GK173" s="124"/>
      <c r="GL173" s="124"/>
      <c r="GM173" s="124"/>
      <c r="GN173" s="124"/>
      <c r="GO173" s="124"/>
      <c r="GP173" s="124"/>
      <c r="GQ173" s="124"/>
      <c r="GR173" s="124"/>
      <c r="GS173" s="124"/>
      <c r="GT173" s="124"/>
      <c r="GU173" s="124"/>
      <c r="GV173" s="124"/>
      <c r="GW173" s="124"/>
      <c r="GX173" s="124"/>
      <c r="GY173" s="124"/>
      <c r="GZ173" s="124"/>
      <c r="HA173" s="124"/>
      <c r="HB173" s="124"/>
      <c r="HC173" s="124"/>
      <c r="HD173" s="124"/>
      <c r="HE173" s="124"/>
      <c r="HF173" s="124"/>
      <c r="HG173" s="124"/>
      <c r="HH173" s="124"/>
      <c r="HI173" s="124"/>
      <c r="HJ173" s="124"/>
      <c r="HK173" s="124"/>
      <c r="HL173" s="124"/>
      <c r="HM173" s="124"/>
      <c r="HN173" s="124"/>
      <c r="HO173" s="124"/>
      <c r="HP173" s="124"/>
      <c r="HQ173" s="124"/>
      <c r="HR173" s="124"/>
    </row>
    <row r="174" spans="1:243" s="122" customFormat="1" ht="18" hidden="1">
      <c r="A174" s="93" t="s">
        <v>1851</v>
      </c>
      <c r="B174" s="111" t="s">
        <v>1852</v>
      </c>
      <c r="C174" s="123" t="s">
        <v>173</v>
      </c>
      <c r="D174" s="58">
        <v>5797409.9500000002</v>
      </c>
      <c r="E174" s="58"/>
      <c r="F174" s="58"/>
      <c r="G174" s="58"/>
      <c r="H174" s="58"/>
      <c r="I174" s="58"/>
      <c r="J174" s="58"/>
      <c r="K174" s="58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  <c r="ET174" s="124"/>
      <c r="EU174" s="124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4"/>
      <c r="FF174" s="124"/>
      <c r="FG174" s="124"/>
      <c r="FH174" s="124"/>
      <c r="FI174" s="124"/>
      <c r="FJ174" s="124"/>
      <c r="FK174" s="124"/>
      <c r="FL174" s="124"/>
      <c r="FM174" s="124"/>
      <c r="FN174" s="124"/>
      <c r="FO174" s="124"/>
      <c r="FP174" s="124"/>
      <c r="FQ174" s="124"/>
      <c r="FR174" s="124"/>
      <c r="FS174" s="124"/>
      <c r="FT174" s="124"/>
      <c r="FU174" s="124"/>
      <c r="FV174" s="124"/>
      <c r="FW174" s="124"/>
      <c r="FX174" s="124"/>
      <c r="FY174" s="124"/>
      <c r="FZ174" s="124"/>
      <c r="GA174" s="124"/>
      <c r="GB174" s="124"/>
      <c r="GC174" s="124"/>
      <c r="GD174" s="124"/>
      <c r="GE174" s="124"/>
      <c r="GF174" s="124"/>
      <c r="GG174" s="124"/>
      <c r="GH174" s="124"/>
      <c r="GI174" s="124"/>
      <c r="GJ174" s="124"/>
      <c r="GK174" s="124"/>
      <c r="GL174" s="124"/>
      <c r="GM174" s="124"/>
      <c r="GN174" s="124"/>
      <c r="GO174" s="124"/>
      <c r="GP174" s="124"/>
      <c r="GQ174" s="124"/>
      <c r="GR174" s="124"/>
      <c r="GS174" s="124"/>
      <c r="GT174" s="124"/>
      <c r="GU174" s="124"/>
      <c r="GV174" s="124"/>
      <c r="GW174" s="124"/>
      <c r="GX174" s="124"/>
      <c r="GY174" s="124"/>
      <c r="GZ174" s="124"/>
      <c r="HA174" s="124"/>
      <c r="HB174" s="124"/>
      <c r="HC174" s="124"/>
      <c r="HD174" s="124"/>
      <c r="HE174" s="124"/>
      <c r="HF174" s="124"/>
      <c r="HG174" s="124"/>
      <c r="HH174" s="124"/>
      <c r="HI174" s="124"/>
      <c r="HJ174" s="124"/>
      <c r="HK174" s="124"/>
      <c r="HL174" s="124"/>
      <c r="HM174" s="124"/>
      <c r="HN174" s="124"/>
      <c r="HO174" s="124"/>
      <c r="HP174" s="124"/>
      <c r="HQ174" s="124"/>
      <c r="HR174" s="124"/>
    </row>
    <row r="175" spans="1:243" s="122" customFormat="1" ht="18" hidden="1">
      <c r="A175" s="93" t="s">
        <v>1853</v>
      </c>
      <c r="B175" s="111" t="s">
        <v>1854</v>
      </c>
      <c r="C175" s="123" t="s">
        <v>173</v>
      </c>
      <c r="D175" s="58">
        <v>773493.62</v>
      </c>
      <c r="E175" s="58"/>
      <c r="F175" s="58"/>
      <c r="G175" s="58"/>
      <c r="H175" s="58"/>
      <c r="I175" s="58"/>
      <c r="J175" s="58"/>
      <c r="K175" s="58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/>
      <c r="DY175" s="124"/>
      <c r="DZ175" s="124"/>
      <c r="EA175" s="124"/>
      <c r="EB175" s="124"/>
      <c r="EC175" s="124"/>
      <c r="ED175" s="124"/>
      <c r="EE175" s="124"/>
      <c r="EF175" s="124"/>
      <c r="EG175" s="124"/>
      <c r="EH175" s="124"/>
      <c r="EI175" s="124"/>
      <c r="EJ175" s="124"/>
      <c r="EK175" s="124"/>
      <c r="EL175" s="124"/>
      <c r="EM175" s="124"/>
      <c r="EN175" s="124"/>
      <c r="EO175" s="124"/>
      <c r="EP175" s="124"/>
      <c r="EQ175" s="124"/>
      <c r="ER175" s="124"/>
      <c r="ES175" s="124"/>
      <c r="ET175" s="124"/>
      <c r="EU175" s="124"/>
      <c r="EV175" s="124"/>
      <c r="EW175" s="124"/>
      <c r="EX175" s="124"/>
      <c r="EY175" s="124"/>
      <c r="EZ175" s="124"/>
      <c r="FA175" s="124"/>
      <c r="FB175" s="124"/>
      <c r="FC175" s="124"/>
      <c r="FD175" s="124"/>
      <c r="FE175" s="124"/>
      <c r="FF175" s="124"/>
      <c r="FG175" s="124"/>
      <c r="FH175" s="124"/>
      <c r="FI175" s="124"/>
      <c r="FJ175" s="124"/>
      <c r="FK175" s="124"/>
      <c r="FL175" s="124"/>
      <c r="FM175" s="124"/>
      <c r="FN175" s="124"/>
      <c r="FO175" s="124"/>
      <c r="FP175" s="124"/>
      <c r="FQ175" s="124"/>
      <c r="FR175" s="124"/>
      <c r="FS175" s="124"/>
      <c r="FT175" s="124"/>
      <c r="FU175" s="124"/>
      <c r="FV175" s="124"/>
      <c r="FW175" s="124"/>
      <c r="FX175" s="124"/>
      <c r="FY175" s="124"/>
      <c r="FZ175" s="124"/>
      <c r="GA175" s="124"/>
      <c r="GB175" s="124"/>
      <c r="GC175" s="124"/>
      <c r="GD175" s="124"/>
      <c r="GE175" s="124"/>
      <c r="GF175" s="124"/>
      <c r="GG175" s="124"/>
      <c r="GH175" s="124"/>
      <c r="GI175" s="124"/>
      <c r="GJ175" s="124"/>
      <c r="GK175" s="124"/>
      <c r="GL175" s="124"/>
      <c r="GM175" s="124"/>
      <c r="GN175" s="124"/>
      <c r="GO175" s="124"/>
      <c r="GP175" s="124"/>
      <c r="GQ175" s="124"/>
      <c r="GR175" s="124"/>
      <c r="GS175" s="124"/>
      <c r="GT175" s="124"/>
      <c r="GU175" s="124"/>
      <c r="GV175" s="124"/>
      <c r="GW175" s="124"/>
      <c r="GX175" s="124"/>
      <c r="GY175" s="124"/>
      <c r="GZ175" s="124"/>
      <c r="HA175" s="124"/>
      <c r="HB175" s="124"/>
      <c r="HC175" s="124"/>
      <c r="HD175" s="124"/>
      <c r="HE175" s="124"/>
      <c r="HF175" s="124"/>
      <c r="HG175" s="124"/>
      <c r="HH175" s="124"/>
      <c r="HI175" s="124"/>
      <c r="HJ175" s="124"/>
      <c r="HK175" s="124"/>
      <c r="HL175" s="124"/>
      <c r="HM175" s="124"/>
      <c r="HN175" s="124"/>
      <c r="HO175" s="124"/>
      <c r="HP175" s="124"/>
      <c r="HQ175" s="124"/>
      <c r="HR175" s="124"/>
    </row>
    <row r="176" spans="1:243" ht="18.75" customHeight="1">
      <c r="A176" s="95" t="s">
        <v>1855</v>
      </c>
      <c r="B176" s="110" t="s">
        <v>1856</v>
      </c>
      <c r="C176" s="123"/>
      <c r="D176" s="56">
        <f t="shared" ref="D176:I176" si="93">D177+D189</f>
        <v>22368242.100000001</v>
      </c>
      <c r="E176" s="56">
        <f t="shared" si="93"/>
        <v>23957102.740000002</v>
      </c>
      <c r="F176" s="56">
        <f t="shared" si="93"/>
        <v>24194728.250000004</v>
      </c>
      <c r="G176" s="56">
        <f t="shared" si="93"/>
        <v>31377000</v>
      </c>
      <c r="H176" s="56">
        <f>H177+H189</f>
        <v>32346000</v>
      </c>
      <c r="I176" s="56">
        <f t="shared" si="93"/>
        <v>33852000</v>
      </c>
      <c r="J176" s="56">
        <f t="shared" ref="J176:K176" si="94">J177+J189</f>
        <v>35392000</v>
      </c>
      <c r="K176" s="56">
        <f t="shared" si="94"/>
        <v>36989000</v>
      </c>
    </row>
    <row r="177" spans="1:243" ht="18.75" customHeight="1">
      <c r="A177" s="95" t="s">
        <v>1857</v>
      </c>
      <c r="B177" s="110" t="s">
        <v>1858</v>
      </c>
      <c r="C177" s="123"/>
      <c r="D177" s="56">
        <f t="shared" ref="D177:I177" si="95">D178+D185+D187</f>
        <v>22340201.330000002</v>
      </c>
      <c r="E177" s="56">
        <f t="shared" si="95"/>
        <v>23902214.930000003</v>
      </c>
      <c r="F177" s="56">
        <f t="shared" si="95"/>
        <v>24152506.220000003</v>
      </c>
      <c r="G177" s="56">
        <f t="shared" si="95"/>
        <v>31343000</v>
      </c>
      <c r="H177" s="56">
        <f>H178+H185+H187</f>
        <v>32291000</v>
      </c>
      <c r="I177" s="56">
        <f t="shared" si="95"/>
        <v>33794000</v>
      </c>
      <c r="J177" s="56">
        <f t="shared" ref="J177:K177" si="96">J178+J185+J187</f>
        <v>35331000</v>
      </c>
      <c r="K177" s="56">
        <f t="shared" si="96"/>
        <v>36925000</v>
      </c>
    </row>
    <row r="178" spans="1:243" ht="18.75" customHeight="1">
      <c r="A178" s="95" t="s">
        <v>1859</v>
      </c>
      <c r="B178" s="110" t="s">
        <v>1860</v>
      </c>
      <c r="C178" s="123"/>
      <c r="D178" s="56">
        <f t="shared" ref="D178:K178" si="97">D179</f>
        <v>19455503.430000003</v>
      </c>
      <c r="E178" s="56">
        <f t="shared" si="97"/>
        <v>20612592.380000003</v>
      </c>
      <c r="F178" s="56">
        <f t="shared" si="97"/>
        <v>20593415.990000002</v>
      </c>
      <c r="G178" s="56">
        <f t="shared" si="97"/>
        <v>26841000</v>
      </c>
      <c r="H178" s="56">
        <f t="shared" si="97"/>
        <v>27695000</v>
      </c>
      <c r="I178" s="56">
        <f t="shared" si="97"/>
        <v>29043000</v>
      </c>
      <c r="J178" s="56">
        <f t="shared" si="97"/>
        <v>30426000</v>
      </c>
      <c r="K178" s="56">
        <f t="shared" si="97"/>
        <v>31862000</v>
      </c>
    </row>
    <row r="179" spans="1:243" ht="18.75" customHeight="1">
      <c r="A179" s="95" t="s">
        <v>1861</v>
      </c>
      <c r="B179" s="110" t="s">
        <v>1862</v>
      </c>
      <c r="C179" s="123"/>
      <c r="D179" s="56">
        <f t="shared" ref="D179:I179" si="98">SUM(D180:D184)</f>
        <v>19455503.430000003</v>
      </c>
      <c r="E179" s="56">
        <f t="shared" si="98"/>
        <v>20612592.380000003</v>
      </c>
      <c r="F179" s="56">
        <f t="shared" si="98"/>
        <v>20593415.990000002</v>
      </c>
      <c r="G179" s="56">
        <f t="shared" si="98"/>
        <v>26841000</v>
      </c>
      <c r="H179" s="56">
        <f t="shared" si="98"/>
        <v>27695000</v>
      </c>
      <c r="I179" s="56">
        <f t="shared" si="98"/>
        <v>29043000</v>
      </c>
      <c r="J179" s="56">
        <f t="shared" ref="J179:K179" si="99">SUM(J180:J184)</f>
        <v>30426000</v>
      </c>
      <c r="K179" s="56">
        <f t="shared" si="99"/>
        <v>31862000</v>
      </c>
    </row>
    <row r="180" spans="1:243" s="139" customFormat="1" ht="15.75" hidden="1" customHeight="1">
      <c r="A180" s="93" t="s">
        <v>1863</v>
      </c>
      <c r="B180" s="111" t="s">
        <v>198</v>
      </c>
      <c r="C180" s="123" t="s">
        <v>173</v>
      </c>
      <c r="D180" s="58">
        <v>360242.03</v>
      </c>
      <c r="E180" s="58">
        <v>390859.86</v>
      </c>
      <c r="F180" s="58">
        <v>400805.89</v>
      </c>
      <c r="G180" s="58">
        <v>579000</v>
      </c>
      <c r="H180" s="58">
        <v>540000</v>
      </c>
      <c r="I180" s="58">
        <v>565000</v>
      </c>
      <c r="J180" s="58">
        <v>593000</v>
      </c>
      <c r="K180" s="58">
        <v>620000</v>
      </c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2"/>
      <c r="HI180" s="142"/>
      <c r="HJ180" s="142"/>
      <c r="HK180" s="142"/>
      <c r="HL180" s="142"/>
      <c r="HM180" s="142"/>
      <c r="HN180" s="142"/>
      <c r="HO180" s="142"/>
      <c r="HP180" s="142"/>
      <c r="HQ180" s="142"/>
      <c r="HR180" s="142"/>
    </row>
    <row r="181" spans="1:243" s="139" customFormat="1" ht="15.75" hidden="1" customHeight="1">
      <c r="A181" s="93" t="s">
        <v>1864</v>
      </c>
      <c r="B181" s="111" t="s">
        <v>200</v>
      </c>
      <c r="C181" s="123" t="s">
        <v>173</v>
      </c>
      <c r="D181" s="58">
        <v>18620037.850000001</v>
      </c>
      <c r="E181" s="58">
        <v>19718249.370000001</v>
      </c>
      <c r="F181" s="58">
        <v>20061833.93</v>
      </c>
      <c r="G181" s="58">
        <v>26100000</v>
      </c>
      <c r="H181" s="58">
        <v>26791000</v>
      </c>
      <c r="I181" s="58">
        <v>28096000</v>
      </c>
      <c r="J181" s="58">
        <v>29432000</v>
      </c>
      <c r="K181" s="58">
        <v>30822000</v>
      </c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2"/>
      <c r="DI181" s="142"/>
      <c r="DJ181" s="142"/>
      <c r="DK181" s="142"/>
      <c r="DL181" s="142"/>
      <c r="DM181" s="142"/>
      <c r="DN181" s="142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  <c r="GN181" s="142"/>
      <c r="GO181" s="142"/>
      <c r="GP181" s="142"/>
      <c r="GQ181" s="142"/>
      <c r="GR181" s="142"/>
      <c r="GS181" s="142"/>
      <c r="GT181" s="142"/>
      <c r="GU181" s="142"/>
      <c r="GV181" s="142"/>
      <c r="GW181" s="142"/>
      <c r="GX181" s="142"/>
      <c r="GY181" s="142"/>
      <c r="GZ181" s="142"/>
      <c r="HA181" s="142"/>
      <c r="HB181" s="142"/>
      <c r="HC181" s="142"/>
      <c r="HD181" s="142"/>
      <c r="HE181" s="142"/>
      <c r="HF181" s="142"/>
      <c r="HG181" s="142"/>
      <c r="HH181" s="142"/>
      <c r="HI181" s="142"/>
      <c r="HJ181" s="142"/>
      <c r="HK181" s="142"/>
      <c r="HL181" s="142"/>
      <c r="HM181" s="142"/>
      <c r="HN181" s="142"/>
      <c r="HO181" s="142"/>
      <c r="HP181" s="142"/>
      <c r="HQ181" s="142"/>
      <c r="HR181" s="142"/>
    </row>
    <row r="182" spans="1:243" s="139" customFormat="1" ht="15.75" hidden="1" customHeight="1">
      <c r="A182" s="93" t="s">
        <v>1865</v>
      </c>
      <c r="B182" s="111" t="s">
        <v>1539</v>
      </c>
      <c r="C182" s="123" t="s">
        <v>173</v>
      </c>
      <c r="D182" s="58">
        <v>73500.42</v>
      </c>
      <c r="E182" s="58">
        <v>84116.52</v>
      </c>
      <c r="F182" s="58">
        <v>65296.03</v>
      </c>
      <c r="G182" s="58">
        <v>92000</v>
      </c>
      <c r="H182" s="58">
        <v>79000</v>
      </c>
      <c r="I182" s="58">
        <v>83000</v>
      </c>
      <c r="J182" s="58">
        <v>87000</v>
      </c>
      <c r="K182" s="58">
        <v>91000</v>
      </c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2"/>
      <c r="DI182" s="142"/>
      <c r="DJ182" s="142"/>
      <c r="DK182" s="142"/>
      <c r="DL182" s="142"/>
      <c r="DM182" s="142"/>
      <c r="DN182" s="142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  <c r="GN182" s="142"/>
      <c r="GO182" s="142"/>
      <c r="GP182" s="142"/>
      <c r="GQ182" s="142"/>
      <c r="GR182" s="142"/>
      <c r="GS182" s="142"/>
      <c r="GT182" s="142"/>
      <c r="GU182" s="142"/>
      <c r="GV182" s="142"/>
      <c r="GW182" s="142"/>
      <c r="GX182" s="142"/>
      <c r="GY182" s="142"/>
      <c r="GZ182" s="142"/>
      <c r="HA182" s="142"/>
      <c r="HB182" s="142"/>
      <c r="HC182" s="142"/>
      <c r="HD182" s="142"/>
      <c r="HE182" s="142"/>
      <c r="HF182" s="142"/>
      <c r="HG182" s="142"/>
      <c r="HH182" s="142"/>
      <c r="HI182" s="142"/>
      <c r="HJ182" s="142"/>
      <c r="HK182" s="142"/>
      <c r="HL182" s="142"/>
      <c r="HM182" s="142"/>
      <c r="HN182" s="142"/>
      <c r="HO182" s="142"/>
      <c r="HP182" s="142"/>
      <c r="HQ182" s="142"/>
      <c r="HR182" s="142"/>
    </row>
    <row r="183" spans="1:243" s="139" customFormat="1" ht="15.75" hidden="1" customHeight="1">
      <c r="A183" s="93" t="s">
        <v>1866</v>
      </c>
      <c r="B183" s="111" t="s">
        <v>204</v>
      </c>
      <c r="C183" s="123" t="s">
        <v>173</v>
      </c>
      <c r="D183" s="58">
        <v>384587.14</v>
      </c>
      <c r="E183" s="58">
        <v>385823.94</v>
      </c>
      <c r="F183" s="58">
        <v>45291.72</v>
      </c>
      <c r="G183" s="58">
        <v>49000</v>
      </c>
      <c r="H183" s="58">
        <v>250000</v>
      </c>
      <c r="I183" s="58">
        <v>262000</v>
      </c>
      <c r="J183" s="58">
        <v>275000</v>
      </c>
      <c r="K183" s="58">
        <v>288000</v>
      </c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2"/>
      <c r="GV183" s="142"/>
      <c r="GW183" s="142"/>
      <c r="GX183" s="142"/>
      <c r="GY183" s="142"/>
      <c r="GZ183" s="142"/>
      <c r="HA183" s="142"/>
      <c r="HB183" s="142"/>
      <c r="HC183" s="142"/>
      <c r="HD183" s="142"/>
      <c r="HE183" s="142"/>
      <c r="HF183" s="142"/>
      <c r="HG183" s="142"/>
      <c r="HH183" s="142"/>
      <c r="HI183" s="142"/>
      <c r="HJ183" s="142"/>
      <c r="HK183" s="142"/>
      <c r="HL183" s="142"/>
      <c r="HM183" s="142"/>
      <c r="HN183" s="142"/>
      <c r="HO183" s="142"/>
      <c r="HP183" s="142"/>
      <c r="HQ183" s="142"/>
      <c r="HR183" s="142"/>
    </row>
    <row r="184" spans="1:243" s="139" customFormat="1" ht="15.75" hidden="1" customHeight="1">
      <c r="A184" s="93" t="s">
        <v>1867</v>
      </c>
      <c r="B184" s="111" t="s">
        <v>206</v>
      </c>
      <c r="C184" s="123" t="s">
        <v>173</v>
      </c>
      <c r="D184" s="58">
        <v>17135.990000000002</v>
      </c>
      <c r="E184" s="58">
        <v>33542.69</v>
      </c>
      <c r="F184" s="58">
        <v>20188.419999999998</v>
      </c>
      <c r="G184" s="58">
        <v>21000</v>
      </c>
      <c r="H184" s="58">
        <v>35000</v>
      </c>
      <c r="I184" s="58">
        <v>37000</v>
      </c>
      <c r="J184" s="58">
        <v>39000</v>
      </c>
      <c r="K184" s="58">
        <v>41000</v>
      </c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142"/>
      <c r="HL184" s="142"/>
      <c r="HM184" s="142"/>
      <c r="HN184" s="142"/>
      <c r="HO184" s="142"/>
      <c r="HP184" s="142"/>
      <c r="HQ184" s="142"/>
      <c r="HR184" s="142"/>
    </row>
    <row r="185" spans="1:243" s="121" customFormat="1" ht="14.25" customHeight="1">
      <c r="A185" s="95" t="s">
        <v>1876</v>
      </c>
      <c r="B185" s="110" t="s">
        <v>3173</v>
      </c>
      <c r="C185" s="123"/>
      <c r="D185" s="56">
        <f t="shared" ref="D185:K185" si="100">D186</f>
        <v>2836291.56</v>
      </c>
      <c r="E185" s="56">
        <f t="shared" si="100"/>
        <v>3227912.86</v>
      </c>
      <c r="F185" s="56">
        <f t="shared" si="100"/>
        <v>3481498.13</v>
      </c>
      <c r="G185" s="56">
        <f t="shared" si="100"/>
        <v>4400000</v>
      </c>
      <c r="H185" s="56">
        <f t="shared" si="100"/>
        <v>4471000</v>
      </c>
      <c r="I185" s="56">
        <f t="shared" si="100"/>
        <v>4622000</v>
      </c>
      <c r="J185" s="56">
        <f t="shared" si="100"/>
        <v>4772000</v>
      </c>
      <c r="K185" s="56">
        <f t="shared" si="100"/>
        <v>4926000</v>
      </c>
      <c r="HS185" s="122"/>
      <c r="HT185" s="122"/>
      <c r="HU185" s="122"/>
      <c r="HV185" s="122"/>
      <c r="HW185" s="122"/>
      <c r="HX185" s="122"/>
      <c r="HY185" s="122"/>
      <c r="HZ185" s="122"/>
      <c r="IA185" s="122"/>
      <c r="IB185" s="122"/>
      <c r="IC185" s="122"/>
      <c r="ID185" s="122"/>
      <c r="IE185" s="122"/>
      <c r="IF185" s="122"/>
      <c r="IG185" s="122"/>
      <c r="IH185" s="122"/>
      <c r="II185" s="122"/>
    </row>
    <row r="186" spans="1:243" s="121" customFormat="1" ht="14.25" customHeight="1">
      <c r="A186" s="95" t="s">
        <v>1877</v>
      </c>
      <c r="B186" s="110" t="s">
        <v>1878</v>
      </c>
      <c r="C186" s="123" t="s">
        <v>173</v>
      </c>
      <c r="D186" s="58">
        <v>2836291.56</v>
      </c>
      <c r="E186" s="58">
        <v>3227912.86</v>
      </c>
      <c r="F186" s="58">
        <v>3481498.13</v>
      </c>
      <c r="G186" s="58">
        <v>4400000</v>
      </c>
      <c r="H186" s="58">
        <v>4471000</v>
      </c>
      <c r="I186" s="58">
        <v>4622000</v>
      </c>
      <c r="J186" s="58">
        <v>4772000</v>
      </c>
      <c r="K186" s="58">
        <v>4926000</v>
      </c>
      <c r="HS186" s="122"/>
      <c r="HT186" s="122"/>
      <c r="HU186" s="122"/>
      <c r="HV186" s="122"/>
      <c r="HW186" s="122"/>
      <c r="HX186" s="122"/>
      <c r="HY186" s="122"/>
      <c r="HZ186" s="122"/>
      <c r="IA186" s="122"/>
      <c r="IB186" s="122"/>
      <c r="IC186" s="122"/>
      <c r="ID186" s="122"/>
      <c r="IE186" s="122"/>
      <c r="IF186" s="122"/>
      <c r="IG186" s="122"/>
      <c r="IH186" s="122"/>
      <c r="II186" s="122"/>
    </row>
    <row r="187" spans="1:243" s="121" customFormat="1" ht="14.25" customHeight="1">
      <c r="A187" s="95" t="s">
        <v>1868</v>
      </c>
      <c r="B187" s="110" t="s">
        <v>1869</v>
      </c>
      <c r="C187" s="123"/>
      <c r="D187" s="56">
        <f t="shared" ref="D187:K187" si="101">D188</f>
        <v>48406.34</v>
      </c>
      <c r="E187" s="56">
        <f t="shared" si="101"/>
        <v>61709.69</v>
      </c>
      <c r="F187" s="56">
        <f t="shared" si="101"/>
        <v>77592.100000000006</v>
      </c>
      <c r="G187" s="56">
        <f t="shared" si="101"/>
        <v>102000</v>
      </c>
      <c r="H187" s="56">
        <f t="shared" si="101"/>
        <v>125000</v>
      </c>
      <c r="I187" s="56">
        <f t="shared" si="101"/>
        <v>129000</v>
      </c>
      <c r="J187" s="56">
        <f t="shared" si="101"/>
        <v>133000</v>
      </c>
      <c r="K187" s="56">
        <f t="shared" si="101"/>
        <v>137000</v>
      </c>
      <c r="HS187" s="122"/>
      <c r="HT187" s="122"/>
      <c r="HU187" s="122"/>
      <c r="HV187" s="122"/>
      <c r="HW187" s="122"/>
      <c r="HX187" s="122"/>
      <c r="HY187" s="122"/>
      <c r="HZ187" s="122"/>
      <c r="IA187" s="122"/>
      <c r="IB187" s="122"/>
      <c r="IC187" s="122"/>
      <c r="ID187" s="122"/>
      <c r="IE187" s="122"/>
      <c r="IF187" s="122"/>
      <c r="IG187" s="122"/>
      <c r="IH187" s="122"/>
      <c r="II187" s="122"/>
    </row>
    <row r="188" spans="1:243" s="121" customFormat="1" ht="14.25" customHeight="1">
      <c r="A188" s="95" t="s">
        <v>1870</v>
      </c>
      <c r="B188" s="110" t="s">
        <v>1871</v>
      </c>
      <c r="C188" s="123" t="s">
        <v>173</v>
      </c>
      <c r="D188" s="58">
        <v>48406.34</v>
      </c>
      <c r="E188" s="58">
        <v>61709.69</v>
      </c>
      <c r="F188" s="58">
        <v>77592.100000000006</v>
      </c>
      <c r="G188" s="58">
        <v>102000</v>
      </c>
      <c r="H188" s="58">
        <v>125000</v>
      </c>
      <c r="I188" s="58">
        <v>129000</v>
      </c>
      <c r="J188" s="58">
        <v>133000</v>
      </c>
      <c r="K188" s="58">
        <v>137000</v>
      </c>
      <c r="HS188" s="122"/>
      <c r="HT188" s="122"/>
      <c r="HU188" s="122"/>
      <c r="HV188" s="122"/>
      <c r="HW188" s="122"/>
      <c r="HX188" s="122"/>
      <c r="HY188" s="122"/>
      <c r="HZ188" s="122"/>
      <c r="IA188" s="122"/>
      <c r="IB188" s="122"/>
      <c r="IC188" s="122"/>
      <c r="ID188" s="122"/>
      <c r="IE188" s="122"/>
      <c r="IF188" s="122"/>
      <c r="IG188" s="122"/>
      <c r="IH188" s="122"/>
      <c r="II188" s="122"/>
    </row>
    <row r="189" spans="1:243" s="20" customFormat="1" ht="19.5" customHeight="1">
      <c r="A189" s="95" t="s">
        <v>1872</v>
      </c>
      <c r="B189" s="110" t="s">
        <v>1873</v>
      </c>
      <c r="C189" s="123"/>
      <c r="D189" s="56">
        <f t="shared" ref="D189:K189" si="102">D190</f>
        <v>28040.77</v>
      </c>
      <c r="E189" s="56">
        <f t="shared" si="102"/>
        <v>54887.81</v>
      </c>
      <c r="F189" s="56">
        <f t="shared" si="102"/>
        <v>42222.03</v>
      </c>
      <c r="G189" s="56">
        <f t="shared" si="102"/>
        <v>34000</v>
      </c>
      <c r="H189" s="56">
        <f t="shared" si="102"/>
        <v>55000</v>
      </c>
      <c r="I189" s="56">
        <f t="shared" si="102"/>
        <v>58000</v>
      </c>
      <c r="J189" s="56">
        <f t="shared" si="102"/>
        <v>61000</v>
      </c>
      <c r="K189" s="56">
        <f t="shared" si="102"/>
        <v>64000</v>
      </c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  <c r="II189" s="102"/>
    </row>
    <row r="190" spans="1:243" s="20" customFormat="1" ht="18" customHeight="1">
      <c r="A190" s="95" t="s">
        <v>1874</v>
      </c>
      <c r="B190" s="110" t="s">
        <v>1875</v>
      </c>
      <c r="C190" s="123" t="s">
        <v>173</v>
      </c>
      <c r="D190" s="58">
        <v>28040.77</v>
      </c>
      <c r="E190" s="58">
        <v>54887.81</v>
      </c>
      <c r="F190" s="58">
        <v>42222.03</v>
      </c>
      <c r="G190" s="58">
        <v>34000</v>
      </c>
      <c r="H190" s="58">
        <v>55000</v>
      </c>
      <c r="I190" s="58">
        <v>58000</v>
      </c>
      <c r="J190" s="58">
        <v>61000</v>
      </c>
      <c r="K190" s="58">
        <v>64000</v>
      </c>
      <c r="HS190" s="102"/>
      <c r="HT190" s="102"/>
      <c r="HU190" s="102"/>
      <c r="HV190" s="102"/>
      <c r="HW190" s="102"/>
      <c r="HX190" s="102"/>
      <c r="HY190" s="102"/>
      <c r="HZ190" s="102"/>
      <c r="IA190" s="102"/>
      <c r="IB190" s="102"/>
      <c r="IC190" s="102"/>
      <c r="ID190" s="102"/>
      <c r="IE190" s="102"/>
      <c r="IF190" s="102"/>
      <c r="IG190" s="102"/>
      <c r="IH190" s="102"/>
      <c r="II190" s="102"/>
    </row>
    <row r="191" spans="1:243" s="122" customFormat="1" ht="18.75" customHeight="1">
      <c r="A191" s="95" t="s">
        <v>2991</v>
      </c>
      <c r="B191" s="110" t="s">
        <v>216</v>
      </c>
      <c r="C191" s="123"/>
      <c r="D191" s="56">
        <f t="shared" ref="D191:K192" si="103">D192</f>
        <v>0</v>
      </c>
      <c r="E191" s="56">
        <f t="shared" si="103"/>
        <v>12804454.030000001</v>
      </c>
      <c r="F191" s="56">
        <f t="shared" si="103"/>
        <v>14401998.300000001</v>
      </c>
      <c r="G191" s="56">
        <f t="shared" si="103"/>
        <v>14117000</v>
      </c>
      <c r="H191" s="56">
        <f t="shared" si="103"/>
        <v>15162000</v>
      </c>
      <c r="I191" s="56">
        <f t="shared" si="103"/>
        <v>15667000</v>
      </c>
      <c r="J191" s="56">
        <f t="shared" si="103"/>
        <v>16176000</v>
      </c>
      <c r="K191" s="56">
        <f t="shared" si="103"/>
        <v>16695000</v>
      </c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4"/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4"/>
      <c r="DW191" s="124"/>
      <c r="DX191" s="124"/>
      <c r="DY191" s="124"/>
      <c r="DZ191" s="124"/>
      <c r="EA191" s="124"/>
      <c r="EB191" s="124"/>
      <c r="EC191" s="124"/>
      <c r="ED191" s="124"/>
      <c r="EE191" s="124"/>
      <c r="EF191" s="124"/>
      <c r="EG191" s="124"/>
      <c r="EH191" s="124"/>
      <c r="EI191" s="124"/>
      <c r="EJ191" s="124"/>
      <c r="EK191" s="124"/>
      <c r="EL191" s="124"/>
      <c r="EM191" s="124"/>
      <c r="EN191" s="124"/>
      <c r="EO191" s="124"/>
      <c r="EP191" s="124"/>
      <c r="EQ191" s="124"/>
      <c r="ER191" s="124"/>
      <c r="ES191" s="124"/>
      <c r="ET191" s="124"/>
      <c r="EU191" s="124"/>
      <c r="EV191" s="124"/>
      <c r="EW191" s="124"/>
      <c r="EX191" s="124"/>
      <c r="EY191" s="124"/>
      <c r="EZ191" s="124"/>
      <c r="FA191" s="124"/>
      <c r="FB191" s="124"/>
      <c r="FC191" s="124"/>
      <c r="FD191" s="124"/>
      <c r="FE191" s="124"/>
      <c r="FF191" s="124"/>
      <c r="FG191" s="124"/>
      <c r="FH191" s="124"/>
      <c r="FI191" s="124"/>
      <c r="FJ191" s="124"/>
      <c r="FK191" s="124"/>
      <c r="FL191" s="124"/>
      <c r="FM191" s="124"/>
      <c r="FN191" s="124"/>
      <c r="FO191" s="124"/>
      <c r="FP191" s="124"/>
      <c r="FQ191" s="124"/>
      <c r="FR191" s="124"/>
      <c r="FS191" s="124"/>
      <c r="FT191" s="124"/>
      <c r="FU191" s="124"/>
      <c r="FV191" s="124"/>
      <c r="FW191" s="124"/>
      <c r="FX191" s="124"/>
      <c r="FY191" s="124"/>
      <c r="FZ191" s="124"/>
      <c r="GA191" s="124"/>
      <c r="GB191" s="124"/>
      <c r="GC191" s="124"/>
      <c r="GD191" s="124"/>
      <c r="GE191" s="124"/>
      <c r="GF191" s="124"/>
      <c r="GG191" s="124"/>
      <c r="GH191" s="124"/>
      <c r="GI191" s="124"/>
      <c r="GJ191" s="124"/>
      <c r="GK191" s="124"/>
      <c r="GL191" s="124"/>
      <c r="GM191" s="124"/>
      <c r="GN191" s="124"/>
      <c r="GO191" s="124"/>
      <c r="GP191" s="124"/>
      <c r="GQ191" s="124"/>
      <c r="GR191" s="124"/>
      <c r="GS191" s="124"/>
      <c r="GT191" s="124"/>
      <c r="GU191" s="124"/>
      <c r="GV191" s="124"/>
      <c r="GW191" s="124"/>
      <c r="GX191" s="124"/>
      <c r="GY191" s="124"/>
      <c r="GZ191" s="124"/>
      <c r="HA191" s="124"/>
      <c r="HB191" s="124"/>
      <c r="HC191" s="124"/>
      <c r="HD191" s="124"/>
      <c r="HE191" s="124"/>
      <c r="HF191" s="124"/>
      <c r="HG191" s="124"/>
      <c r="HH191" s="124"/>
      <c r="HI191" s="124"/>
      <c r="HJ191" s="124"/>
      <c r="HK191" s="124"/>
      <c r="HL191" s="124"/>
      <c r="HM191" s="124"/>
      <c r="HN191" s="124"/>
      <c r="HO191" s="124"/>
      <c r="HP191" s="124"/>
      <c r="HQ191" s="124"/>
      <c r="HR191" s="124"/>
    </row>
    <row r="192" spans="1:243" s="121" customFormat="1" ht="16.5" customHeight="1">
      <c r="A192" s="95" t="s">
        <v>2992</v>
      </c>
      <c r="B192" s="110" t="s">
        <v>2993</v>
      </c>
      <c r="C192" s="123"/>
      <c r="D192" s="56">
        <f t="shared" si="103"/>
        <v>0</v>
      </c>
      <c r="E192" s="56">
        <f t="shared" si="103"/>
        <v>12804454.030000001</v>
      </c>
      <c r="F192" s="56">
        <f t="shared" si="103"/>
        <v>14401998.300000001</v>
      </c>
      <c r="G192" s="56">
        <f t="shared" si="103"/>
        <v>14117000</v>
      </c>
      <c r="H192" s="56">
        <f t="shared" si="103"/>
        <v>15162000</v>
      </c>
      <c r="I192" s="56">
        <f t="shared" si="103"/>
        <v>15667000</v>
      </c>
      <c r="J192" s="56">
        <f t="shared" si="103"/>
        <v>16176000</v>
      </c>
      <c r="K192" s="56">
        <f t="shared" si="103"/>
        <v>16695000</v>
      </c>
      <c r="HS192" s="122"/>
      <c r="HT192" s="122"/>
      <c r="HU192" s="122"/>
      <c r="HV192" s="122"/>
      <c r="HW192" s="122"/>
      <c r="HX192" s="122"/>
      <c r="HY192" s="122"/>
      <c r="HZ192" s="122"/>
      <c r="IA192" s="122"/>
      <c r="IB192" s="122"/>
      <c r="IC192" s="122"/>
      <c r="ID192" s="122"/>
      <c r="IE192" s="122"/>
      <c r="IF192" s="122"/>
      <c r="IG192" s="122"/>
      <c r="IH192" s="122"/>
      <c r="II192" s="122"/>
    </row>
    <row r="193" spans="1:243" s="121" customFormat="1" ht="16.5" customHeight="1">
      <c r="A193" s="95" t="s">
        <v>2994</v>
      </c>
      <c r="B193" s="110" t="s">
        <v>2993</v>
      </c>
      <c r="C193" s="123"/>
      <c r="D193" s="56">
        <f t="shared" ref="D193:I193" si="104">SUM(D196:D201)</f>
        <v>0</v>
      </c>
      <c r="E193" s="56">
        <f t="shared" si="104"/>
        <v>12804454.030000001</v>
      </c>
      <c r="F193" s="56">
        <f t="shared" si="104"/>
        <v>14401998.300000001</v>
      </c>
      <c r="G193" s="56">
        <f t="shared" si="104"/>
        <v>14117000</v>
      </c>
      <c r="H193" s="56">
        <f t="shared" si="104"/>
        <v>15162000</v>
      </c>
      <c r="I193" s="56">
        <f t="shared" si="104"/>
        <v>15667000</v>
      </c>
      <c r="J193" s="56">
        <f t="shared" ref="J193:K193" si="105">SUM(J196:J201)</f>
        <v>16176000</v>
      </c>
      <c r="K193" s="56">
        <f t="shared" si="105"/>
        <v>16695000</v>
      </c>
      <c r="HS193" s="122"/>
      <c r="HT193" s="122"/>
      <c r="HU193" s="122"/>
      <c r="HV193" s="122"/>
      <c r="HW193" s="122"/>
      <c r="HX193" s="122"/>
      <c r="HY193" s="122"/>
      <c r="HZ193" s="122"/>
      <c r="IA193" s="122"/>
      <c r="IB193" s="122"/>
      <c r="IC193" s="122"/>
      <c r="ID193" s="122"/>
      <c r="IE193" s="122"/>
      <c r="IF193" s="122"/>
      <c r="IG193" s="122"/>
      <c r="IH193" s="122"/>
      <c r="II193" s="122"/>
    </row>
    <row r="194" spans="1:243" s="121" customFormat="1" ht="16.5" customHeight="1">
      <c r="A194" s="95" t="s">
        <v>2995</v>
      </c>
      <c r="B194" s="110" t="s">
        <v>2996</v>
      </c>
      <c r="C194" s="123"/>
      <c r="D194" s="56"/>
      <c r="E194" s="56">
        <f t="shared" ref="E194:K194" si="106">E195</f>
        <v>12804454.030000001</v>
      </c>
      <c r="F194" s="56">
        <f t="shared" si="106"/>
        <v>14401998.300000001</v>
      </c>
      <c r="G194" s="56">
        <f t="shared" si="106"/>
        <v>14117000</v>
      </c>
      <c r="H194" s="56">
        <f t="shared" si="106"/>
        <v>15162000</v>
      </c>
      <c r="I194" s="56">
        <f t="shared" si="106"/>
        <v>15667000</v>
      </c>
      <c r="J194" s="56">
        <f t="shared" si="106"/>
        <v>16176000</v>
      </c>
      <c r="K194" s="56">
        <f t="shared" si="106"/>
        <v>16695000</v>
      </c>
      <c r="HS194" s="122"/>
      <c r="HT194" s="122"/>
      <c r="HU194" s="122"/>
      <c r="HV194" s="122"/>
      <c r="HW194" s="122"/>
      <c r="HX194" s="122"/>
      <c r="HY194" s="122"/>
      <c r="HZ194" s="122"/>
      <c r="IA194" s="122"/>
      <c r="IB194" s="122"/>
      <c r="IC194" s="122"/>
      <c r="ID194" s="122"/>
      <c r="IE194" s="122"/>
      <c r="IF194" s="122"/>
      <c r="IG194" s="122"/>
      <c r="IH194" s="122"/>
      <c r="II194" s="122"/>
    </row>
    <row r="195" spans="1:243" s="121" customFormat="1" ht="16.5" customHeight="1">
      <c r="A195" s="95" t="s">
        <v>2997</v>
      </c>
      <c r="B195" s="110" t="s">
        <v>3065</v>
      </c>
      <c r="C195" s="123"/>
      <c r="D195" s="56">
        <f t="shared" ref="D195:I195" si="107">SUM(D196:D201)</f>
        <v>0</v>
      </c>
      <c r="E195" s="56">
        <f t="shared" si="107"/>
        <v>12804454.030000001</v>
      </c>
      <c r="F195" s="56">
        <f t="shared" si="107"/>
        <v>14401998.300000001</v>
      </c>
      <c r="G195" s="56">
        <f t="shared" si="107"/>
        <v>14117000</v>
      </c>
      <c r="H195" s="56">
        <f t="shared" si="107"/>
        <v>15162000</v>
      </c>
      <c r="I195" s="56">
        <f t="shared" si="107"/>
        <v>15667000</v>
      </c>
      <c r="J195" s="56">
        <f t="shared" ref="J195:K195" si="108">SUM(J196:J201)</f>
        <v>16176000</v>
      </c>
      <c r="K195" s="56">
        <f t="shared" si="108"/>
        <v>16695000</v>
      </c>
      <c r="HS195" s="122"/>
      <c r="HT195" s="122"/>
      <c r="HU195" s="122"/>
      <c r="HV195" s="122"/>
      <c r="HW195" s="122"/>
      <c r="HX195" s="122"/>
      <c r="HY195" s="122"/>
      <c r="HZ195" s="122"/>
      <c r="IA195" s="122"/>
      <c r="IB195" s="122"/>
      <c r="IC195" s="122"/>
      <c r="ID195" s="122"/>
      <c r="IE195" s="122"/>
      <c r="IF195" s="122"/>
      <c r="IG195" s="122"/>
      <c r="IH195" s="122"/>
      <c r="II195" s="122"/>
    </row>
    <row r="196" spans="1:243" s="122" customFormat="1" ht="18" hidden="1">
      <c r="A196" s="93" t="s">
        <v>2998</v>
      </c>
      <c r="B196" s="111" t="s">
        <v>174</v>
      </c>
      <c r="C196" s="123" t="s">
        <v>173</v>
      </c>
      <c r="D196" s="58"/>
      <c r="E196" s="58">
        <v>12796.4</v>
      </c>
      <c r="F196" s="58">
        <v>71148.87</v>
      </c>
      <c r="G196" s="58">
        <v>72000</v>
      </c>
      <c r="H196" s="58">
        <v>80000</v>
      </c>
      <c r="I196" s="58">
        <v>83000</v>
      </c>
      <c r="J196" s="58">
        <v>86000</v>
      </c>
      <c r="K196" s="58">
        <v>88000</v>
      </c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  <c r="EG196" s="124"/>
      <c r="EH196" s="124"/>
      <c r="EI196" s="124"/>
      <c r="EJ196" s="124"/>
      <c r="EK196" s="124"/>
      <c r="EL196" s="124"/>
      <c r="EM196" s="124"/>
      <c r="EN196" s="124"/>
      <c r="EO196" s="124"/>
      <c r="EP196" s="124"/>
      <c r="EQ196" s="124"/>
      <c r="ER196" s="124"/>
      <c r="ES196" s="124"/>
      <c r="ET196" s="124"/>
      <c r="EU196" s="124"/>
      <c r="EV196" s="124"/>
      <c r="EW196" s="124"/>
      <c r="EX196" s="124"/>
      <c r="EY196" s="124"/>
      <c r="EZ196" s="124"/>
      <c r="FA196" s="124"/>
      <c r="FB196" s="124"/>
      <c r="FC196" s="124"/>
      <c r="FD196" s="124"/>
      <c r="FE196" s="124"/>
      <c r="FF196" s="124"/>
      <c r="FG196" s="124"/>
      <c r="FH196" s="124"/>
      <c r="FI196" s="124"/>
      <c r="FJ196" s="124"/>
      <c r="FK196" s="124"/>
      <c r="FL196" s="124"/>
      <c r="FM196" s="124"/>
      <c r="FN196" s="124"/>
      <c r="FO196" s="124"/>
      <c r="FP196" s="124"/>
      <c r="FQ196" s="124"/>
      <c r="FR196" s="124"/>
      <c r="FS196" s="124"/>
      <c r="FT196" s="124"/>
      <c r="FU196" s="124"/>
      <c r="FV196" s="124"/>
      <c r="FW196" s="124"/>
      <c r="FX196" s="124"/>
      <c r="FY196" s="124"/>
      <c r="FZ196" s="124"/>
      <c r="GA196" s="124"/>
      <c r="GB196" s="124"/>
      <c r="GC196" s="124"/>
      <c r="GD196" s="124"/>
      <c r="GE196" s="124"/>
      <c r="GF196" s="124"/>
      <c r="GG196" s="124"/>
      <c r="GH196" s="124"/>
      <c r="GI196" s="124"/>
      <c r="GJ196" s="124"/>
      <c r="GK196" s="124"/>
      <c r="GL196" s="124"/>
      <c r="GM196" s="124"/>
      <c r="GN196" s="124"/>
      <c r="GO196" s="124"/>
      <c r="GP196" s="124"/>
      <c r="GQ196" s="124"/>
      <c r="GR196" s="124"/>
      <c r="GS196" s="124"/>
      <c r="GT196" s="124"/>
      <c r="GU196" s="124"/>
      <c r="GV196" s="124"/>
      <c r="GW196" s="124"/>
      <c r="GX196" s="124"/>
      <c r="GY196" s="124"/>
      <c r="GZ196" s="124"/>
      <c r="HA196" s="124"/>
      <c r="HB196" s="124"/>
      <c r="HC196" s="124"/>
      <c r="HD196" s="124"/>
      <c r="HE196" s="124"/>
      <c r="HF196" s="124"/>
      <c r="HG196" s="124"/>
      <c r="HH196" s="124"/>
      <c r="HI196" s="124"/>
      <c r="HJ196" s="124"/>
      <c r="HK196" s="124"/>
      <c r="HL196" s="124"/>
      <c r="HM196" s="124"/>
      <c r="HN196" s="124"/>
      <c r="HO196" s="124"/>
      <c r="HP196" s="124"/>
      <c r="HQ196" s="124"/>
      <c r="HR196" s="124"/>
    </row>
    <row r="197" spans="1:243" s="122" customFormat="1" ht="18" hidden="1">
      <c r="A197" s="93" t="s">
        <v>2999</v>
      </c>
      <c r="B197" s="111" t="s">
        <v>176</v>
      </c>
      <c r="C197" s="123" t="s">
        <v>173</v>
      </c>
      <c r="D197" s="58"/>
      <c r="E197" s="58">
        <v>5887630.6200000001</v>
      </c>
      <c r="F197" s="58">
        <v>6366622.6299999999</v>
      </c>
      <c r="G197" s="58">
        <v>6300000</v>
      </c>
      <c r="H197" s="58">
        <v>6500000</v>
      </c>
      <c r="I197" s="58">
        <v>6717000</v>
      </c>
      <c r="J197" s="58">
        <v>6935000</v>
      </c>
      <c r="K197" s="58">
        <v>7158000</v>
      </c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  <c r="DE197" s="124"/>
      <c r="DF197" s="124"/>
      <c r="DG197" s="124"/>
      <c r="DH197" s="124"/>
      <c r="DI197" s="124"/>
      <c r="DJ197" s="124"/>
      <c r="DK197" s="124"/>
      <c r="DL197" s="124"/>
      <c r="DM197" s="124"/>
      <c r="DN197" s="124"/>
      <c r="DO197" s="124"/>
      <c r="DP197" s="124"/>
      <c r="DQ197" s="124"/>
      <c r="DR197" s="124"/>
      <c r="DS197" s="124"/>
      <c r="DT197" s="124"/>
      <c r="DU197" s="124"/>
      <c r="DV197" s="124"/>
      <c r="DW197" s="124"/>
      <c r="DX197" s="124"/>
      <c r="DY197" s="124"/>
      <c r="DZ197" s="124"/>
      <c r="EA197" s="124"/>
      <c r="EB197" s="124"/>
      <c r="EC197" s="124"/>
      <c r="ED197" s="124"/>
      <c r="EE197" s="124"/>
      <c r="EF197" s="124"/>
      <c r="EG197" s="124"/>
      <c r="EH197" s="124"/>
      <c r="EI197" s="124"/>
      <c r="EJ197" s="124"/>
      <c r="EK197" s="124"/>
      <c r="EL197" s="124"/>
      <c r="EM197" s="124"/>
      <c r="EN197" s="124"/>
      <c r="EO197" s="124"/>
      <c r="EP197" s="124"/>
      <c r="EQ197" s="124"/>
      <c r="ER197" s="124"/>
      <c r="ES197" s="124"/>
      <c r="ET197" s="124"/>
      <c r="EU197" s="124"/>
      <c r="EV197" s="124"/>
      <c r="EW197" s="124"/>
      <c r="EX197" s="124"/>
      <c r="EY197" s="124"/>
      <c r="EZ197" s="124"/>
      <c r="FA197" s="124"/>
      <c r="FB197" s="124"/>
      <c r="FC197" s="124"/>
      <c r="FD197" s="124"/>
      <c r="FE197" s="124"/>
      <c r="FF197" s="124"/>
      <c r="FG197" s="124"/>
      <c r="FH197" s="124"/>
      <c r="FI197" s="124"/>
      <c r="FJ197" s="124"/>
      <c r="FK197" s="124"/>
      <c r="FL197" s="124"/>
      <c r="FM197" s="124"/>
      <c r="FN197" s="124"/>
      <c r="FO197" s="124"/>
      <c r="FP197" s="124"/>
      <c r="FQ197" s="124"/>
      <c r="FR197" s="124"/>
      <c r="FS197" s="124"/>
      <c r="FT197" s="124"/>
      <c r="FU197" s="124"/>
      <c r="FV197" s="124"/>
      <c r="FW197" s="124"/>
      <c r="FX197" s="124"/>
      <c r="FY197" s="124"/>
      <c r="FZ197" s="124"/>
      <c r="GA197" s="124"/>
      <c r="GB197" s="124"/>
      <c r="GC197" s="124"/>
      <c r="GD197" s="124"/>
      <c r="GE197" s="124"/>
      <c r="GF197" s="124"/>
      <c r="GG197" s="124"/>
      <c r="GH197" s="124"/>
      <c r="GI197" s="124"/>
      <c r="GJ197" s="124"/>
      <c r="GK197" s="124"/>
      <c r="GL197" s="124"/>
      <c r="GM197" s="124"/>
      <c r="GN197" s="124"/>
      <c r="GO197" s="124"/>
      <c r="GP197" s="124"/>
      <c r="GQ197" s="124"/>
      <c r="GR197" s="124"/>
      <c r="GS197" s="124"/>
      <c r="GT197" s="124"/>
      <c r="GU197" s="124"/>
      <c r="GV197" s="124"/>
      <c r="GW197" s="124"/>
      <c r="GX197" s="124"/>
      <c r="GY197" s="124"/>
      <c r="GZ197" s="124"/>
      <c r="HA197" s="124"/>
      <c r="HB197" s="124"/>
      <c r="HC197" s="124"/>
      <c r="HD197" s="124"/>
      <c r="HE197" s="124"/>
      <c r="HF197" s="124"/>
      <c r="HG197" s="124"/>
      <c r="HH197" s="124"/>
      <c r="HI197" s="124"/>
      <c r="HJ197" s="124"/>
      <c r="HK197" s="124"/>
      <c r="HL197" s="124"/>
      <c r="HM197" s="124"/>
      <c r="HN197" s="124"/>
      <c r="HO197" s="124"/>
      <c r="HP197" s="124"/>
      <c r="HQ197" s="124"/>
      <c r="HR197" s="124"/>
    </row>
    <row r="198" spans="1:243" s="122" customFormat="1" hidden="1">
      <c r="A198" s="93" t="s">
        <v>3000</v>
      </c>
      <c r="B198" s="111" t="s">
        <v>1849</v>
      </c>
      <c r="C198" s="123" t="s">
        <v>173</v>
      </c>
      <c r="D198" s="58"/>
      <c r="E198" s="58">
        <v>41462.86</v>
      </c>
      <c r="F198" s="58">
        <v>41269.58</v>
      </c>
      <c r="G198" s="58">
        <v>45000</v>
      </c>
      <c r="H198" s="58">
        <v>49000</v>
      </c>
      <c r="I198" s="58">
        <v>50000</v>
      </c>
      <c r="J198" s="58">
        <v>52000</v>
      </c>
      <c r="K198" s="58">
        <v>53000</v>
      </c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24"/>
      <c r="DB198" s="124"/>
      <c r="DC198" s="124"/>
      <c r="DD198" s="124"/>
      <c r="DE198" s="124"/>
      <c r="DF198" s="124"/>
      <c r="DG198" s="124"/>
      <c r="DH198" s="124"/>
      <c r="DI198" s="124"/>
      <c r="DJ198" s="124"/>
      <c r="DK198" s="124"/>
      <c r="DL198" s="124"/>
      <c r="DM198" s="124"/>
      <c r="DN198" s="124"/>
      <c r="DO198" s="124"/>
      <c r="DP198" s="124"/>
      <c r="DQ198" s="124"/>
      <c r="DR198" s="124"/>
      <c r="DS198" s="124"/>
      <c r="DT198" s="124"/>
      <c r="DU198" s="124"/>
      <c r="DV198" s="124"/>
      <c r="DW198" s="124"/>
      <c r="DX198" s="124"/>
      <c r="DY198" s="124"/>
      <c r="DZ198" s="124"/>
      <c r="EA198" s="124"/>
      <c r="EB198" s="124"/>
      <c r="EC198" s="124"/>
      <c r="ED198" s="124"/>
      <c r="EE198" s="124"/>
      <c r="EF198" s="124"/>
      <c r="EG198" s="124"/>
      <c r="EH198" s="124"/>
      <c r="EI198" s="124"/>
      <c r="EJ198" s="124"/>
      <c r="EK198" s="124"/>
      <c r="EL198" s="124"/>
      <c r="EM198" s="124"/>
      <c r="EN198" s="124"/>
      <c r="EO198" s="124"/>
      <c r="EP198" s="124"/>
      <c r="EQ198" s="124"/>
      <c r="ER198" s="124"/>
      <c r="ES198" s="124"/>
      <c r="ET198" s="124"/>
      <c r="EU198" s="124"/>
      <c r="EV198" s="124"/>
      <c r="EW198" s="124"/>
      <c r="EX198" s="124"/>
      <c r="EY198" s="124"/>
      <c r="EZ198" s="124"/>
      <c r="FA198" s="124"/>
      <c r="FB198" s="124"/>
      <c r="FC198" s="124"/>
      <c r="FD198" s="124"/>
      <c r="FE198" s="124"/>
      <c r="FF198" s="124"/>
      <c r="FG198" s="124"/>
      <c r="FH198" s="124"/>
      <c r="FI198" s="124"/>
      <c r="FJ198" s="124"/>
      <c r="FK198" s="124"/>
      <c r="FL198" s="124"/>
      <c r="FM198" s="124"/>
      <c r="FN198" s="124"/>
      <c r="FO198" s="124"/>
      <c r="FP198" s="124"/>
      <c r="FQ198" s="124"/>
      <c r="FR198" s="124"/>
      <c r="FS198" s="124"/>
      <c r="FT198" s="124"/>
      <c r="FU198" s="124"/>
      <c r="FV198" s="124"/>
      <c r="FW198" s="124"/>
      <c r="FX198" s="124"/>
      <c r="FY198" s="124"/>
      <c r="FZ198" s="124"/>
      <c r="GA198" s="124"/>
      <c r="GB198" s="124"/>
      <c r="GC198" s="124"/>
      <c r="GD198" s="124"/>
      <c r="GE198" s="124"/>
      <c r="GF198" s="124"/>
      <c r="GG198" s="124"/>
      <c r="GH198" s="124"/>
      <c r="GI198" s="124"/>
      <c r="GJ198" s="124"/>
      <c r="GK198" s="124"/>
      <c r="GL198" s="124"/>
      <c r="GM198" s="124"/>
      <c r="GN198" s="124"/>
      <c r="GO198" s="124"/>
      <c r="GP198" s="124"/>
      <c r="GQ198" s="124"/>
      <c r="GR198" s="124"/>
      <c r="GS198" s="124"/>
      <c r="GT198" s="124"/>
      <c r="GU198" s="124"/>
      <c r="GV198" s="124"/>
      <c r="GW198" s="124"/>
      <c r="GX198" s="124"/>
      <c r="GY198" s="124"/>
      <c r="GZ198" s="124"/>
      <c r="HA198" s="124"/>
      <c r="HB198" s="124"/>
      <c r="HC198" s="124"/>
      <c r="HD198" s="124"/>
      <c r="HE198" s="124"/>
      <c r="HF198" s="124"/>
      <c r="HG198" s="124"/>
      <c r="HH198" s="124"/>
      <c r="HI198" s="124"/>
      <c r="HJ198" s="124"/>
      <c r="HK198" s="124"/>
      <c r="HL198" s="124"/>
      <c r="HM198" s="124"/>
      <c r="HN198" s="124"/>
      <c r="HO198" s="124"/>
      <c r="HP198" s="124"/>
      <c r="HQ198" s="124"/>
      <c r="HR198" s="124"/>
    </row>
    <row r="199" spans="1:243" s="122" customFormat="1" ht="18" hidden="1">
      <c r="A199" s="93" t="s">
        <v>3001</v>
      </c>
      <c r="B199" s="111" t="s">
        <v>180</v>
      </c>
      <c r="C199" s="123" t="s">
        <v>173</v>
      </c>
      <c r="D199" s="58"/>
      <c r="E199" s="58">
        <v>95862.97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  <c r="CX199" s="124"/>
      <c r="CY199" s="124"/>
      <c r="CZ199" s="124"/>
      <c r="DA199" s="124"/>
      <c r="DB199" s="124"/>
      <c r="DC199" s="124"/>
      <c r="DD199" s="124"/>
      <c r="DE199" s="124"/>
      <c r="DF199" s="124"/>
      <c r="DG199" s="124"/>
      <c r="DH199" s="124"/>
      <c r="DI199" s="124"/>
      <c r="DJ199" s="124"/>
      <c r="DK199" s="124"/>
      <c r="DL199" s="124"/>
      <c r="DM199" s="124"/>
      <c r="DN199" s="124"/>
      <c r="DO199" s="124"/>
      <c r="DP199" s="124"/>
      <c r="DQ199" s="124"/>
      <c r="DR199" s="124"/>
      <c r="DS199" s="124"/>
      <c r="DT199" s="124"/>
      <c r="DU199" s="124"/>
      <c r="DV199" s="124"/>
      <c r="DW199" s="124"/>
      <c r="DX199" s="124"/>
      <c r="DY199" s="124"/>
      <c r="DZ199" s="124"/>
      <c r="EA199" s="124"/>
      <c r="EB199" s="124"/>
      <c r="EC199" s="124"/>
      <c r="ED199" s="124"/>
      <c r="EE199" s="124"/>
      <c r="EF199" s="124"/>
      <c r="EG199" s="124"/>
      <c r="EH199" s="124"/>
      <c r="EI199" s="124"/>
      <c r="EJ199" s="124"/>
      <c r="EK199" s="124"/>
      <c r="EL199" s="124"/>
      <c r="EM199" s="124"/>
      <c r="EN199" s="124"/>
      <c r="EO199" s="124"/>
      <c r="EP199" s="124"/>
      <c r="EQ199" s="124"/>
      <c r="ER199" s="124"/>
      <c r="ES199" s="124"/>
      <c r="ET199" s="124"/>
      <c r="EU199" s="124"/>
      <c r="EV199" s="124"/>
      <c r="EW199" s="124"/>
      <c r="EX199" s="124"/>
      <c r="EY199" s="124"/>
      <c r="EZ199" s="124"/>
      <c r="FA199" s="124"/>
      <c r="FB199" s="124"/>
      <c r="FC199" s="124"/>
      <c r="FD199" s="124"/>
      <c r="FE199" s="124"/>
      <c r="FF199" s="124"/>
      <c r="FG199" s="124"/>
      <c r="FH199" s="124"/>
      <c r="FI199" s="124"/>
      <c r="FJ199" s="124"/>
      <c r="FK199" s="124"/>
      <c r="FL199" s="124"/>
      <c r="FM199" s="124"/>
      <c r="FN199" s="124"/>
      <c r="FO199" s="124"/>
      <c r="FP199" s="124"/>
      <c r="FQ199" s="124"/>
      <c r="FR199" s="124"/>
      <c r="FS199" s="124"/>
      <c r="FT199" s="124"/>
      <c r="FU199" s="124"/>
      <c r="FV199" s="124"/>
      <c r="FW199" s="124"/>
      <c r="FX199" s="124"/>
      <c r="FY199" s="124"/>
      <c r="FZ199" s="124"/>
      <c r="GA199" s="124"/>
      <c r="GB199" s="124"/>
      <c r="GC199" s="124"/>
      <c r="GD199" s="124"/>
      <c r="GE199" s="124"/>
      <c r="GF199" s="124"/>
      <c r="GG199" s="124"/>
      <c r="GH199" s="124"/>
      <c r="GI199" s="124"/>
      <c r="GJ199" s="124"/>
      <c r="GK199" s="124"/>
      <c r="GL199" s="124"/>
      <c r="GM199" s="124"/>
      <c r="GN199" s="124"/>
      <c r="GO199" s="124"/>
      <c r="GP199" s="124"/>
      <c r="GQ199" s="124"/>
      <c r="GR199" s="124"/>
      <c r="GS199" s="124"/>
      <c r="GT199" s="124"/>
      <c r="GU199" s="124"/>
      <c r="GV199" s="124"/>
      <c r="GW199" s="124"/>
      <c r="GX199" s="124"/>
      <c r="GY199" s="124"/>
      <c r="GZ199" s="124"/>
      <c r="HA199" s="124"/>
      <c r="HB199" s="124"/>
      <c r="HC199" s="124"/>
      <c r="HD199" s="124"/>
      <c r="HE199" s="124"/>
      <c r="HF199" s="124"/>
      <c r="HG199" s="124"/>
      <c r="HH199" s="124"/>
      <c r="HI199" s="124"/>
      <c r="HJ199" s="124"/>
      <c r="HK199" s="124"/>
      <c r="HL199" s="124"/>
      <c r="HM199" s="124"/>
      <c r="HN199" s="124"/>
      <c r="HO199" s="124"/>
      <c r="HP199" s="124"/>
      <c r="HQ199" s="124"/>
      <c r="HR199" s="124"/>
    </row>
    <row r="200" spans="1:243" s="122" customFormat="1" ht="18" hidden="1">
      <c r="A200" s="93" t="s">
        <v>3002</v>
      </c>
      <c r="B200" s="111" t="s">
        <v>1852</v>
      </c>
      <c r="C200" s="123" t="s">
        <v>173</v>
      </c>
      <c r="D200" s="58"/>
      <c r="E200" s="58">
        <v>5947848.9800000004</v>
      </c>
      <c r="F200" s="58">
        <v>7001884.4100000001</v>
      </c>
      <c r="G200" s="58">
        <v>6800000</v>
      </c>
      <c r="H200" s="58">
        <v>7617000</v>
      </c>
      <c r="I200" s="58">
        <v>7870000</v>
      </c>
      <c r="J200" s="58">
        <v>8125000</v>
      </c>
      <c r="K200" s="58">
        <v>8387000</v>
      </c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  <c r="CX200" s="124"/>
      <c r="CY200" s="124"/>
      <c r="CZ200" s="124"/>
      <c r="DA200" s="124"/>
      <c r="DB200" s="124"/>
      <c r="DC200" s="124"/>
      <c r="DD200" s="124"/>
      <c r="DE200" s="124"/>
      <c r="DF200" s="124"/>
      <c r="DG200" s="124"/>
      <c r="DH200" s="124"/>
      <c r="DI200" s="124"/>
      <c r="DJ200" s="124"/>
      <c r="DK200" s="124"/>
      <c r="DL200" s="124"/>
      <c r="DM200" s="124"/>
      <c r="DN200" s="124"/>
      <c r="DO200" s="124"/>
      <c r="DP200" s="124"/>
      <c r="DQ200" s="124"/>
      <c r="DR200" s="124"/>
      <c r="DS200" s="124"/>
      <c r="DT200" s="124"/>
      <c r="DU200" s="124"/>
      <c r="DV200" s="124"/>
      <c r="DW200" s="124"/>
      <c r="DX200" s="124"/>
      <c r="DY200" s="124"/>
      <c r="DZ200" s="124"/>
      <c r="EA200" s="124"/>
      <c r="EB200" s="124"/>
      <c r="EC200" s="124"/>
      <c r="ED200" s="124"/>
      <c r="EE200" s="124"/>
      <c r="EF200" s="124"/>
      <c r="EG200" s="124"/>
      <c r="EH200" s="124"/>
      <c r="EI200" s="124"/>
      <c r="EJ200" s="124"/>
      <c r="EK200" s="124"/>
      <c r="EL200" s="124"/>
      <c r="EM200" s="124"/>
      <c r="EN200" s="124"/>
      <c r="EO200" s="124"/>
      <c r="EP200" s="124"/>
      <c r="EQ200" s="124"/>
      <c r="ER200" s="124"/>
      <c r="ES200" s="124"/>
      <c r="ET200" s="124"/>
      <c r="EU200" s="124"/>
      <c r="EV200" s="124"/>
      <c r="EW200" s="124"/>
      <c r="EX200" s="124"/>
      <c r="EY200" s="124"/>
      <c r="EZ200" s="124"/>
      <c r="FA200" s="124"/>
      <c r="FB200" s="124"/>
      <c r="FC200" s="124"/>
      <c r="FD200" s="124"/>
      <c r="FE200" s="124"/>
      <c r="FF200" s="124"/>
      <c r="FG200" s="124"/>
      <c r="FH200" s="124"/>
      <c r="FI200" s="124"/>
      <c r="FJ200" s="124"/>
      <c r="FK200" s="124"/>
      <c r="FL200" s="124"/>
      <c r="FM200" s="124"/>
      <c r="FN200" s="124"/>
      <c r="FO200" s="124"/>
      <c r="FP200" s="124"/>
      <c r="FQ200" s="124"/>
      <c r="FR200" s="124"/>
      <c r="FS200" s="124"/>
      <c r="FT200" s="124"/>
      <c r="FU200" s="124"/>
      <c r="FV200" s="124"/>
      <c r="FW200" s="124"/>
      <c r="FX200" s="124"/>
      <c r="FY200" s="124"/>
      <c r="FZ200" s="124"/>
      <c r="GA200" s="124"/>
      <c r="GB200" s="124"/>
      <c r="GC200" s="124"/>
      <c r="GD200" s="124"/>
      <c r="GE200" s="124"/>
      <c r="GF200" s="124"/>
      <c r="GG200" s="124"/>
      <c r="GH200" s="124"/>
      <c r="GI200" s="124"/>
      <c r="GJ200" s="124"/>
      <c r="GK200" s="124"/>
      <c r="GL200" s="124"/>
      <c r="GM200" s="124"/>
      <c r="GN200" s="124"/>
      <c r="GO200" s="124"/>
      <c r="GP200" s="124"/>
      <c r="GQ200" s="124"/>
      <c r="GR200" s="124"/>
      <c r="GS200" s="124"/>
      <c r="GT200" s="124"/>
      <c r="GU200" s="124"/>
      <c r="GV200" s="124"/>
      <c r="GW200" s="124"/>
      <c r="GX200" s="124"/>
      <c r="GY200" s="124"/>
      <c r="GZ200" s="124"/>
      <c r="HA200" s="124"/>
      <c r="HB200" s="124"/>
      <c r="HC200" s="124"/>
      <c r="HD200" s="124"/>
      <c r="HE200" s="124"/>
      <c r="HF200" s="124"/>
      <c r="HG200" s="124"/>
      <c r="HH200" s="124"/>
      <c r="HI200" s="124"/>
      <c r="HJ200" s="124"/>
      <c r="HK200" s="124"/>
      <c r="HL200" s="124"/>
      <c r="HM200" s="124"/>
      <c r="HN200" s="124"/>
      <c r="HO200" s="124"/>
      <c r="HP200" s="124"/>
      <c r="HQ200" s="124"/>
      <c r="HR200" s="124"/>
    </row>
    <row r="201" spans="1:243" s="122" customFormat="1" ht="18" hidden="1">
      <c r="A201" s="93" t="s">
        <v>3003</v>
      </c>
      <c r="B201" s="111" t="s">
        <v>1854</v>
      </c>
      <c r="C201" s="123" t="s">
        <v>173</v>
      </c>
      <c r="D201" s="58"/>
      <c r="E201" s="58">
        <v>818852.2</v>
      </c>
      <c r="F201" s="58">
        <v>921072.81</v>
      </c>
      <c r="G201" s="58">
        <v>900000</v>
      </c>
      <c r="H201" s="58">
        <v>916000</v>
      </c>
      <c r="I201" s="58">
        <v>947000</v>
      </c>
      <c r="J201" s="58">
        <v>978000</v>
      </c>
      <c r="K201" s="58">
        <v>1009000</v>
      </c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24"/>
      <c r="DG201" s="124"/>
      <c r="DH201" s="124"/>
      <c r="DI201" s="124"/>
      <c r="DJ201" s="124"/>
      <c r="DK201" s="124"/>
      <c r="DL201" s="124"/>
      <c r="DM201" s="124"/>
      <c r="DN201" s="124"/>
      <c r="DO201" s="124"/>
      <c r="DP201" s="124"/>
      <c r="DQ201" s="124"/>
      <c r="DR201" s="124"/>
      <c r="DS201" s="124"/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/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  <c r="FF201" s="124"/>
      <c r="FG201" s="124"/>
      <c r="FH201" s="124"/>
      <c r="FI201" s="124"/>
      <c r="FJ201" s="124"/>
      <c r="FK201" s="124"/>
      <c r="FL201" s="124"/>
      <c r="FM201" s="124"/>
      <c r="FN201" s="124"/>
      <c r="FO201" s="124"/>
      <c r="FP201" s="124"/>
      <c r="FQ201" s="124"/>
      <c r="FR201" s="124"/>
      <c r="FS201" s="124"/>
      <c r="FT201" s="124"/>
      <c r="FU201" s="124"/>
      <c r="FV201" s="124"/>
      <c r="FW201" s="124"/>
      <c r="FX201" s="124"/>
      <c r="FY201" s="124"/>
      <c r="FZ201" s="124"/>
      <c r="GA201" s="124"/>
      <c r="GB201" s="124"/>
      <c r="GC201" s="124"/>
      <c r="GD201" s="124"/>
      <c r="GE201" s="124"/>
      <c r="GF201" s="124"/>
      <c r="GG201" s="124"/>
      <c r="GH201" s="124"/>
      <c r="GI201" s="124"/>
      <c r="GJ201" s="124"/>
      <c r="GK201" s="124"/>
      <c r="GL201" s="124"/>
      <c r="GM201" s="124"/>
      <c r="GN201" s="124"/>
      <c r="GO201" s="124"/>
      <c r="GP201" s="124"/>
      <c r="GQ201" s="124"/>
      <c r="GR201" s="124"/>
      <c r="GS201" s="124"/>
      <c r="GT201" s="124"/>
      <c r="GU201" s="124"/>
      <c r="GV201" s="124"/>
      <c r="GW201" s="124"/>
      <c r="GX201" s="124"/>
      <c r="GY201" s="124"/>
      <c r="GZ201" s="124"/>
      <c r="HA201" s="124"/>
      <c r="HB201" s="124"/>
      <c r="HC201" s="124"/>
      <c r="HD201" s="124"/>
      <c r="HE201" s="124"/>
      <c r="HF201" s="124"/>
      <c r="HG201" s="124"/>
      <c r="HH201" s="124"/>
      <c r="HI201" s="124"/>
      <c r="HJ201" s="124"/>
      <c r="HK201" s="124"/>
      <c r="HL201" s="124"/>
      <c r="HM201" s="124"/>
      <c r="HN201" s="124"/>
      <c r="HO201" s="124"/>
      <c r="HP201" s="124"/>
      <c r="HQ201" s="124"/>
      <c r="HR201" s="124"/>
    </row>
    <row r="202" spans="1:243" s="121" customFormat="1" ht="18" customHeight="1">
      <c r="A202" s="95" t="s">
        <v>1879</v>
      </c>
      <c r="B202" s="110" t="s">
        <v>1880</v>
      </c>
      <c r="C202" s="123"/>
      <c r="D202" s="56">
        <f t="shared" ref="D202:K202" si="109">D203</f>
        <v>8429263.9100000001</v>
      </c>
      <c r="E202" s="56">
        <f t="shared" si="109"/>
        <v>8244518.8300000001</v>
      </c>
      <c r="F202" s="56">
        <f t="shared" si="109"/>
        <v>9392865.2599999998</v>
      </c>
      <c r="G202" s="56">
        <f t="shared" si="109"/>
        <v>9832000</v>
      </c>
      <c r="H202" s="56">
        <f t="shared" si="109"/>
        <v>9914600</v>
      </c>
      <c r="I202" s="56">
        <f t="shared" si="109"/>
        <v>10238000</v>
      </c>
      <c r="J202" s="56">
        <f t="shared" si="109"/>
        <v>10570800</v>
      </c>
      <c r="K202" s="56">
        <f t="shared" si="109"/>
        <v>10914500</v>
      </c>
      <c r="HS202" s="122"/>
      <c r="HT202" s="122"/>
      <c r="HU202" s="122"/>
      <c r="HV202" s="122"/>
      <c r="HW202" s="122"/>
      <c r="HX202" s="122"/>
      <c r="HY202" s="122"/>
      <c r="HZ202" s="122"/>
      <c r="IA202" s="122"/>
      <c r="IB202" s="122"/>
      <c r="IC202" s="122"/>
      <c r="ID202" s="122"/>
      <c r="IE202" s="122"/>
      <c r="IF202" s="122"/>
      <c r="IG202" s="122"/>
      <c r="IH202" s="122"/>
      <c r="II202" s="122"/>
    </row>
    <row r="203" spans="1:243" ht="18.75" customHeight="1">
      <c r="A203" s="95" t="s">
        <v>1881</v>
      </c>
      <c r="B203" s="110" t="s">
        <v>1880</v>
      </c>
      <c r="C203" s="123"/>
      <c r="D203" s="56">
        <f t="shared" ref="D203:I203" si="110">SUM(D204:D207)</f>
        <v>8429263.9100000001</v>
      </c>
      <c r="E203" s="56">
        <f t="shared" si="110"/>
        <v>8244518.8300000001</v>
      </c>
      <c r="F203" s="56">
        <f t="shared" si="110"/>
        <v>9392865.2599999998</v>
      </c>
      <c r="G203" s="56">
        <f t="shared" si="110"/>
        <v>9832000</v>
      </c>
      <c r="H203" s="56">
        <f t="shared" si="110"/>
        <v>9914600</v>
      </c>
      <c r="I203" s="56">
        <f t="shared" si="110"/>
        <v>10238000</v>
      </c>
      <c r="J203" s="56">
        <f t="shared" ref="J203:K203" si="111">SUM(J204:J207)</f>
        <v>10570800</v>
      </c>
      <c r="K203" s="56">
        <f t="shared" si="111"/>
        <v>10914500</v>
      </c>
    </row>
    <row r="204" spans="1:243" s="20" customFormat="1" ht="24.75" hidden="1" customHeight="1">
      <c r="A204" s="93" t="s">
        <v>1882</v>
      </c>
      <c r="B204" s="111" t="s">
        <v>1883</v>
      </c>
      <c r="C204" s="123" t="s">
        <v>224</v>
      </c>
      <c r="D204" s="58">
        <v>8255366.0899999999</v>
      </c>
      <c r="E204" s="58">
        <v>8087535.9699999997</v>
      </c>
      <c r="F204" s="58">
        <v>9259969.7699999996</v>
      </c>
      <c r="G204" s="58">
        <v>9688000</v>
      </c>
      <c r="H204" s="58">
        <v>9796000</v>
      </c>
      <c r="I204" s="58">
        <v>10115000</v>
      </c>
      <c r="J204" s="58">
        <v>10443800</v>
      </c>
      <c r="K204" s="58">
        <v>10783150</v>
      </c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  <c r="II204" s="102"/>
    </row>
    <row r="205" spans="1:243" s="142" customFormat="1" ht="18" hidden="1">
      <c r="A205" s="93" t="s">
        <v>1884</v>
      </c>
      <c r="B205" s="111" t="s">
        <v>1885</v>
      </c>
      <c r="C205" s="123" t="s">
        <v>224</v>
      </c>
      <c r="D205" s="58">
        <v>4921.74</v>
      </c>
      <c r="E205" s="58">
        <v>5375.81</v>
      </c>
      <c r="F205" s="58">
        <v>5464.73</v>
      </c>
      <c r="G205" s="58">
        <v>4200</v>
      </c>
      <c r="H205" s="58">
        <v>4300</v>
      </c>
      <c r="I205" s="58">
        <v>4500</v>
      </c>
      <c r="J205" s="58">
        <v>4650</v>
      </c>
      <c r="K205" s="58">
        <v>5000</v>
      </c>
      <c r="HS205" s="139"/>
      <c r="HT205" s="139"/>
      <c r="HU205" s="139"/>
      <c r="HV205" s="139"/>
      <c r="HW205" s="139"/>
      <c r="HX205" s="139"/>
      <c r="HY205" s="139"/>
      <c r="HZ205" s="139"/>
      <c r="IA205" s="139"/>
      <c r="IB205" s="139"/>
      <c r="IC205" s="139"/>
      <c r="ID205" s="139"/>
      <c r="IE205" s="139"/>
      <c r="IF205" s="139"/>
      <c r="IG205" s="139"/>
      <c r="IH205" s="139"/>
      <c r="II205" s="139"/>
    </row>
    <row r="206" spans="1:243" s="103" customFormat="1" ht="18" hidden="1">
      <c r="A206" s="93" t="s">
        <v>1886</v>
      </c>
      <c r="B206" s="111" t="s">
        <v>1887</v>
      </c>
      <c r="C206" s="123" t="s">
        <v>224</v>
      </c>
      <c r="D206" s="58">
        <v>124236.41</v>
      </c>
      <c r="E206" s="58">
        <v>105689.98</v>
      </c>
      <c r="F206" s="58">
        <v>85625.87</v>
      </c>
      <c r="G206" s="58">
        <v>105300</v>
      </c>
      <c r="H206" s="58">
        <v>78100</v>
      </c>
      <c r="I206" s="58">
        <v>81000</v>
      </c>
      <c r="J206" s="58">
        <v>83630</v>
      </c>
      <c r="K206" s="58">
        <v>86350</v>
      </c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</row>
    <row r="207" spans="1:243" ht="17.25" hidden="1" customHeight="1">
      <c r="A207" s="93" t="s">
        <v>1888</v>
      </c>
      <c r="B207" s="111" t="s">
        <v>1889</v>
      </c>
      <c r="C207" s="123" t="s">
        <v>224</v>
      </c>
      <c r="D207" s="58">
        <v>44739.67</v>
      </c>
      <c r="E207" s="58">
        <v>45917.07</v>
      </c>
      <c r="F207" s="58">
        <v>41804.89</v>
      </c>
      <c r="G207" s="58">
        <v>34500</v>
      </c>
      <c r="H207" s="58">
        <v>36200</v>
      </c>
      <c r="I207" s="58">
        <v>37500</v>
      </c>
      <c r="J207" s="58">
        <v>38720</v>
      </c>
      <c r="K207" s="58">
        <v>40000</v>
      </c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  <c r="GC207" s="102"/>
      <c r="GD207" s="102"/>
      <c r="GE207" s="102"/>
      <c r="GF207" s="102"/>
      <c r="GG207" s="102"/>
      <c r="GH207" s="102"/>
      <c r="GI207" s="102"/>
      <c r="GJ207" s="102"/>
      <c r="GK207" s="102"/>
      <c r="GL207" s="102"/>
      <c r="GM207" s="102"/>
      <c r="GN207" s="102"/>
      <c r="GO207" s="102"/>
      <c r="GP207" s="102"/>
      <c r="GQ207" s="102"/>
      <c r="GR207" s="102"/>
      <c r="GS207" s="102"/>
      <c r="GT207" s="102"/>
      <c r="GU207" s="102"/>
      <c r="GV207" s="102"/>
      <c r="GW207" s="102"/>
      <c r="GX207" s="102"/>
      <c r="GY207" s="102"/>
      <c r="GZ207" s="102"/>
      <c r="HA207" s="102"/>
      <c r="HB207" s="102"/>
      <c r="HC207" s="102"/>
      <c r="HD207" s="102"/>
      <c r="HE207" s="102"/>
      <c r="HF207" s="102"/>
      <c r="HG207" s="102"/>
      <c r="HH207" s="102"/>
      <c r="HI207" s="102"/>
      <c r="HJ207" s="102"/>
      <c r="HK207" s="102"/>
      <c r="HL207" s="102"/>
      <c r="HM207" s="102"/>
      <c r="HN207" s="102"/>
      <c r="HO207" s="102"/>
      <c r="HP207" s="102"/>
      <c r="HQ207" s="102"/>
      <c r="HR207" s="102"/>
    </row>
    <row r="208" spans="1:243" ht="14.25" customHeight="1">
      <c r="A208" s="119" t="s">
        <v>1890</v>
      </c>
      <c r="B208" s="120" t="s">
        <v>227</v>
      </c>
      <c r="C208" s="180"/>
      <c r="D208" s="118">
        <f t="shared" ref="D208:K208" si="112">D209+D227+D400</f>
        <v>46355865.890000001</v>
      </c>
      <c r="E208" s="118">
        <f t="shared" si="112"/>
        <v>66041966.920000009</v>
      </c>
      <c r="F208" s="118">
        <f t="shared" si="112"/>
        <v>129181548.80999999</v>
      </c>
      <c r="G208" s="118">
        <f t="shared" si="112"/>
        <v>34017695.730000004</v>
      </c>
      <c r="H208" s="118">
        <f t="shared" si="112"/>
        <v>32017750</v>
      </c>
      <c r="I208" s="118">
        <f t="shared" si="112"/>
        <v>33158580</v>
      </c>
      <c r="J208" s="118">
        <f t="shared" si="112"/>
        <v>34216380</v>
      </c>
      <c r="K208" s="118">
        <f t="shared" si="112"/>
        <v>35303230</v>
      </c>
    </row>
    <row r="209" spans="1:243" s="20" customFormat="1" ht="13.5" customHeight="1">
      <c r="A209" s="95" t="s">
        <v>1891</v>
      </c>
      <c r="B209" s="110" t="s">
        <v>1892</v>
      </c>
      <c r="C209" s="123"/>
      <c r="D209" s="56">
        <f t="shared" ref="D209:I209" si="113">D210+D216</f>
        <v>856787.98</v>
      </c>
      <c r="E209" s="56">
        <f t="shared" si="113"/>
        <v>712502.30999999994</v>
      </c>
      <c r="F209" s="56">
        <f t="shared" si="113"/>
        <v>470313.01999999996</v>
      </c>
      <c r="G209" s="56">
        <f t="shared" si="113"/>
        <v>314000</v>
      </c>
      <c r="H209" s="56">
        <f t="shared" si="113"/>
        <v>326800</v>
      </c>
      <c r="I209" s="56">
        <f t="shared" si="113"/>
        <v>338350</v>
      </c>
      <c r="J209" s="56">
        <f t="shared" ref="J209:K209" si="114">J210+J216</f>
        <v>349400</v>
      </c>
      <c r="K209" s="56">
        <f t="shared" si="114"/>
        <v>360850</v>
      </c>
      <c r="HS209" s="102"/>
      <c r="HT209" s="102"/>
      <c r="HU209" s="102"/>
      <c r="HV209" s="102"/>
      <c r="HW209" s="102"/>
      <c r="HX209" s="102"/>
      <c r="HY209" s="102"/>
      <c r="HZ209" s="102"/>
      <c r="IA209" s="102"/>
      <c r="IB209" s="102"/>
      <c r="IC209" s="102"/>
      <c r="ID209" s="102"/>
      <c r="IE209" s="102"/>
      <c r="IF209" s="102"/>
      <c r="IG209" s="102"/>
      <c r="IH209" s="102"/>
      <c r="II209" s="102"/>
    </row>
    <row r="210" spans="1:243" ht="18.75" customHeight="1">
      <c r="A210" s="95" t="s">
        <v>1893</v>
      </c>
      <c r="B210" s="110" t="s">
        <v>1894</v>
      </c>
      <c r="C210" s="123"/>
      <c r="D210" s="56">
        <f t="shared" ref="D210:K210" si="115">D211</f>
        <v>18427.489999999998</v>
      </c>
      <c r="E210" s="56">
        <f t="shared" si="115"/>
        <v>28434.98</v>
      </c>
      <c r="F210" s="56">
        <f t="shared" si="115"/>
        <v>17914.740000000002</v>
      </c>
      <c r="G210" s="56">
        <f t="shared" si="115"/>
        <v>14000</v>
      </c>
      <c r="H210" s="56">
        <f t="shared" si="115"/>
        <v>15000</v>
      </c>
      <c r="I210" s="56">
        <f t="shared" si="115"/>
        <v>16000</v>
      </c>
      <c r="J210" s="56">
        <f t="shared" si="115"/>
        <v>16600</v>
      </c>
      <c r="K210" s="56">
        <f t="shared" si="115"/>
        <v>17200</v>
      </c>
    </row>
    <row r="211" spans="1:243" s="20" customFormat="1" ht="15.75" customHeight="1">
      <c r="A211" s="95" t="s">
        <v>1895</v>
      </c>
      <c r="B211" s="110" t="s">
        <v>1896</v>
      </c>
      <c r="C211" s="123"/>
      <c r="D211" s="56">
        <f t="shared" ref="D211:I211" si="116">D212+D214</f>
        <v>18427.489999999998</v>
      </c>
      <c r="E211" s="56">
        <f t="shared" si="116"/>
        <v>28434.98</v>
      </c>
      <c r="F211" s="56">
        <f t="shared" si="116"/>
        <v>17914.740000000002</v>
      </c>
      <c r="G211" s="56">
        <f t="shared" si="116"/>
        <v>14000</v>
      </c>
      <c r="H211" s="56">
        <f t="shared" si="116"/>
        <v>15000</v>
      </c>
      <c r="I211" s="56">
        <f t="shared" si="116"/>
        <v>16000</v>
      </c>
      <c r="J211" s="56">
        <f t="shared" ref="J211:K211" si="117">J212+J214</f>
        <v>16600</v>
      </c>
      <c r="K211" s="56">
        <f t="shared" si="117"/>
        <v>17200</v>
      </c>
      <c r="HS211" s="102"/>
      <c r="HT211" s="102"/>
      <c r="HU211" s="102"/>
      <c r="HV211" s="102"/>
      <c r="HW211" s="102"/>
      <c r="HX211" s="102"/>
      <c r="HY211" s="102"/>
      <c r="HZ211" s="102"/>
      <c r="IA211" s="102"/>
      <c r="IB211" s="102"/>
      <c r="IC211" s="102"/>
      <c r="ID211" s="102"/>
      <c r="IE211" s="102"/>
      <c r="IF211" s="102"/>
      <c r="IG211" s="102"/>
      <c r="IH211" s="102"/>
      <c r="II211" s="102"/>
    </row>
    <row r="212" spans="1:243" s="121" customFormat="1" ht="16.5" customHeight="1">
      <c r="A212" s="95" t="s">
        <v>1897</v>
      </c>
      <c r="B212" s="110" t="s">
        <v>1898</v>
      </c>
      <c r="C212" s="123"/>
      <c r="D212" s="56">
        <f t="shared" ref="D212:K212" si="118">D213</f>
        <v>18351.23</v>
      </c>
      <c r="E212" s="56">
        <f t="shared" si="118"/>
        <v>28197.63</v>
      </c>
      <c r="F212" s="56">
        <f t="shared" si="118"/>
        <v>17119.2</v>
      </c>
      <c r="G212" s="56">
        <f t="shared" si="118"/>
        <v>13700</v>
      </c>
      <c r="H212" s="56">
        <f t="shared" si="118"/>
        <v>14600</v>
      </c>
      <c r="I212" s="56">
        <f t="shared" si="118"/>
        <v>15500</v>
      </c>
      <c r="J212" s="56">
        <f t="shared" si="118"/>
        <v>16000</v>
      </c>
      <c r="K212" s="56">
        <f t="shared" si="118"/>
        <v>16500</v>
      </c>
      <c r="HS212" s="122"/>
      <c r="HT212" s="122"/>
      <c r="HU212" s="122"/>
      <c r="HV212" s="122"/>
      <c r="HW212" s="122"/>
      <c r="HX212" s="122"/>
      <c r="HY212" s="122"/>
      <c r="HZ212" s="122"/>
      <c r="IA212" s="122"/>
      <c r="IB212" s="122"/>
      <c r="IC212" s="122"/>
      <c r="ID212" s="122"/>
      <c r="IE212" s="122"/>
      <c r="IF212" s="122"/>
      <c r="IG212" s="122"/>
      <c r="IH212" s="122"/>
      <c r="II212" s="122"/>
    </row>
    <row r="213" spans="1:243" s="121" customFormat="1" ht="13.5" customHeight="1">
      <c r="A213" s="95" t="s">
        <v>1899</v>
      </c>
      <c r="B213" s="110" t="s">
        <v>233</v>
      </c>
      <c r="C213" s="123" t="s">
        <v>29</v>
      </c>
      <c r="D213" s="56">
        <v>18351.23</v>
      </c>
      <c r="E213" s="56">
        <v>28197.63</v>
      </c>
      <c r="F213" s="56">
        <v>17119.2</v>
      </c>
      <c r="G213" s="56">
        <v>13700</v>
      </c>
      <c r="H213" s="56">
        <v>14600</v>
      </c>
      <c r="I213" s="56">
        <v>15500</v>
      </c>
      <c r="J213" s="56">
        <v>16000</v>
      </c>
      <c r="K213" s="56">
        <v>16500</v>
      </c>
      <c r="HS213" s="122"/>
      <c r="HT213" s="122"/>
      <c r="HU213" s="122"/>
      <c r="HV213" s="122"/>
      <c r="HW213" s="122"/>
      <c r="HX213" s="122"/>
      <c r="HY213" s="122"/>
      <c r="HZ213" s="122"/>
      <c r="IA213" s="122"/>
      <c r="IB213" s="122"/>
      <c r="IC213" s="122"/>
      <c r="ID213" s="122"/>
      <c r="IE213" s="122"/>
      <c r="IF213" s="122"/>
      <c r="IG213" s="122"/>
      <c r="IH213" s="122"/>
      <c r="II213" s="122"/>
    </row>
    <row r="214" spans="1:243" s="121" customFormat="1" ht="13.5" customHeight="1">
      <c r="A214" s="95" t="s">
        <v>1900</v>
      </c>
      <c r="B214" s="110" t="s">
        <v>1901</v>
      </c>
      <c r="C214" s="123"/>
      <c r="D214" s="56">
        <f t="shared" ref="D214:K214" si="119">D215</f>
        <v>76.260000000000005</v>
      </c>
      <c r="E214" s="56">
        <f t="shared" si="119"/>
        <v>237.35</v>
      </c>
      <c r="F214" s="56">
        <f t="shared" si="119"/>
        <v>795.54</v>
      </c>
      <c r="G214" s="56">
        <f t="shared" si="119"/>
        <v>300</v>
      </c>
      <c r="H214" s="56">
        <f t="shared" si="119"/>
        <v>400</v>
      </c>
      <c r="I214" s="56">
        <f t="shared" si="119"/>
        <v>500</v>
      </c>
      <c r="J214" s="56">
        <f t="shared" si="119"/>
        <v>600</v>
      </c>
      <c r="K214" s="56">
        <f t="shared" si="119"/>
        <v>700</v>
      </c>
      <c r="HS214" s="122"/>
      <c r="HT214" s="122"/>
      <c r="HU214" s="122"/>
      <c r="HV214" s="122"/>
      <c r="HW214" s="122"/>
      <c r="HX214" s="122"/>
      <c r="HY214" s="122"/>
      <c r="HZ214" s="122"/>
      <c r="IA214" s="122"/>
      <c r="IB214" s="122"/>
      <c r="IC214" s="122"/>
      <c r="ID214" s="122"/>
      <c r="IE214" s="122"/>
      <c r="IF214" s="122"/>
      <c r="IG214" s="122"/>
      <c r="IH214" s="122"/>
      <c r="II214" s="122"/>
    </row>
    <row r="215" spans="1:243" s="121" customFormat="1" ht="13.5" customHeight="1">
      <c r="A215" s="95" t="s">
        <v>1902</v>
      </c>
      <c r="B215" s="110" t="s">
        <v>233</v>
      </c>
      <c r="C215" s="123" t="s">
        <v>29</v>
      </c>
      <c r="D215" s="56">
        <v>76.260000000000005</v>
      </c>
      <c r="E215" s="56">
        <v>237.35</v>
      </c>
      <c r="F215" s="56">
        <v>795.54</v>
      </c>
      <c r="G215" s="56">
        <v>300</v>
      </c>
      <c r="H215" s="56">
        <v>400</v>
      </c>
      <c r="I215" s="56">
        <v>500</v>
      </c>
      <c r="J215" s="56">
        <v>600</v>
      </c>
      <c r="K215" s="56">
        <v>700</v>
      </c>
      <c r="HS215" s="122"/>
      <c r="HT215" s="122"/>
      <c r="HU215" s="122"/>
      <c r="HV215" s="122"/>
      <c r="HW215" s="122"/>
      <c r="HX215" s="122"/>
      <c r="HY215" s="122"/>
      <c r="HZ215" s="122"/>
      <c r="IA215" s="122"/>
      <c r="IB215" s="122"/>
      <c r="IC215" s="122"/>
      <c r="ID215" s="122"/>
      <c r="IE215" s="122"/>
      <c r="IF215" s="122"/>
      <c r="IG215" s="122"/>
      <c r="IH215" s="122"/>
      <c r="II215" s="122"/>
    </row>
    <row r="216" spans="1:243" s="121" customFormat="1" ht="21.75" customHeight="1">
      <c r="A216" s="95" t="s">
        <v>1903</v>
      </c>
      <c r="B216" s="110" t="s">
        <v>1904</v>
      </c>
      <c r="C216" s="123"/>
      <c r="D216" s="56">
        <f>D217</f>
        <v>838360.49</v>
      </c>
      <c r="E216" s="56">
        <f t="shared" ref="E216:K217" si="120">E217</f>
        <v>684067.33</v>
      </c>
      <c r="F216" s="56">
        <f t="shared" si="120"/>
        <v>452398.27999999997</v>
      </c>
      <c r="G216" s="56">
        <f t="shared" si="120"/>
        <v>300000</v>
      </c>
      <c r="H216" s="56">
        <f t="shared" si="120"/>
        <v>311800</v>
      </c>
      <c r="I216" s="56">
        <f t="shared" si="120"/>
        <v>322350</v>
      </c>
      <c r="J216" s="56">
        <f t="shared" si="120"/>
        <v>332800</v>
      </c>
      <c r="K216" s="56">
        <f t="shared" si="120"/>
        <v>343650</v>
      </c>
      <c r="HS216" s="122"/>
      <c r="HT216" s="122"/>
      <c r="HU216" s="122"/>
      <c r="HV216" s="122"/>
      <c r="HW216" s="122"/>
      <c r="HX216" s="122"/>
      <c r="HY216" s="122"/>
      <c r="HZ216" s="122"/>
      <c r="IA216" s="122"/>
      <c r="IB216" s="122"/>
      <c r="IC216" s="122"/>
      <c r="ID216" s="122"/>
      <c r="IE216" s="122"/>
      <c r="IF216" s="122"/>
      <c r="IG216" s="122"/>
      <c r="IH216" s="122"/>
      <c r="II216" s="122"/>
    </row>
    <row r="217" spans="1:243" s="121" customFormat="1" ht="24.75" customHeight="1">
      <c r="A217" s="95" t="s">
        <v>1905</v>
      </c>
      <c r="B217" s="110" t="s">
        <v>1904</v>
      </c>
      <c r="C217" s="123"/>
      <c r="D217" s="56">
        <f>D218</f>
        <v>838360.49</v>
      </c>
      <c r="E217" s="56">
        <f t="shared" si="120"/>
        <v>684067.33</v>
      </c>
      <c r="F217" s="56">
        <f>F218+F221+F223+F225</f>
        <v>452398.27999999997</v>
      </c>
      <c r="G217" s="56">
        <f t="shared" ref="G217:K217" si="121">G218+G221+G223+G225</f>
        <v>300000</v>
      </c>
      <c r="H217" s="56">
        <f t="shared" si="121"/>
        <v>311800</v>
      </c>
      <c r="I217" s="56">
        <f t="shared" si="121"/>
        <v>322350</v>
      </c>
      <c r="J217" s="56">
        <f t="shared" si="121"/>
        <v>332800</v>
      </c>
      <c r="K217" s="56">
        <f t="shared" si="121"/>
        <v>343650</v>
      </c>
      <c r="HS217" s="122"/>
      <c r="HT217" s="122"/>
      <c r="HU217" s="122"/>
      <c r="HV217" s="122"/>
      <c r="HW217" s="122"/>
      <c r="HX217" s="122"/>
      <c r="HY217" s="122"/>
      <c r="HZ217" s="122"/>
      <c r="IA217" s="122"/>
      <c r="IB217" s="122"/>
      <c r="IC217" s="122"/>
      <c r="ID217" s="122"/>
      <c r="IE217" s="122"/>
      <c r="IF217" s="122"/>
      <c r="IG217" s="122"/>
      <c r="IH217" s="122"/>
      <c r="II217" s="122"/>
    </row>
    <row r="218" spans="1:243" s="121" customFormat="1" ht="26.25" customHeight="1">
      <c r="A218" s="95" t="s">
        <v>1906</v>
      </c>
      <c r="B218" s="110" t="s">
        <v>1904</v>
      </c>
      <c r="C218" s="123"/>
      <c r="D218" s="56">
        <f t="shared" ref="D218:K218" si="122">D219+D220</f>
        <v>838360.49</v>
      </c>
      <c r="E218" s="56">
        <f t="shared" si="122"/>
        <v>684067.33</v>
      </c>
      <c r="F218" s="56">
        <f t="shared" si="122"/>
        <v>218239.31</v>
      </c>
      <c r="G218" s="56">
        <f t="shared" si="122"/>
        <v>300000</v>
      </c>
      <c r="H218" s="56">
        <f t="shared" si="122"/>
        <v>311800</v>
      </c>
      <c r="I218" s="56">
        <f t="shared" si="122"/>
        <v>322350</v>
      </c>
      <c r="J218" s="56">
        <f t="shared" si="122"/>
        <v>332800</v>
      </c>
      <c r="K218" s="56">
        <f t="shared" si="122"/>
        <v>343650</v>
      </c>
      <c r="HS218" s="122"/>
      <c r="HT218" s="122"/>
      <c r="HU218" s="122"/>
      <c r="HV218" s="122"/>
      <c r="HW218" s="122"/>
      <c r="HX218" s="122"/>
      <c r="HY218" s="122"/>
      <c r="HZ218" s="122"/>
      <c r="IA218" s="122"/>
      <c r="IB218" s="122"/>
      <c r="IC218" s="122"/>
      <c r="ID218" s="122"/>
      <c r="IE218" s="122"/>
      <c r="IF218" s="122"/>
      <c r="IG218" s="122"/>
      <c r="IH218" s="122"/>
      <c r="II218" s="122"/>
    </row>
    <row r="219" spans="1:243" s="121" customFormat="1" ht="13.5" hidden="1" customHeight="1">
      <c r="A219" s="95" t="s">
        <v>1907</v>
      </c>
      <c r="B219" s="110" t="s">
        <v>1908</v>
      </c>
      <c r="C219" s="123" t="s">
        <v>29</v>
      </c>
      <c r="D219" s="56">
        <v>638360.49</v>
      </c>
      <c r="E219" s="56">
        <v>684067.33</v>
      </c>
      <c r="F219" s="56">
        <v>218239.31</v>
      </c>
      <c r="G219" s="56">
        <v>300000</v>
      </c>
      <c r="H219" s="56">
        <v>311800</v>
      </c>
      <c r="I219" s="56">
        <v>322350</v>
      </c>
      <c r="J219" s="56">
        <v>332800</v>
      </c>
      <c r="K219" s="56">
        <v>343650</v>
      </c>
      <c r="HS219" s="122"/>
      <c r="HT219" s="122"/>
      <c r="HU219" s="122"/>
      <c r="HV219" s="122"/>
      <c r="HW219" s="122"/>
      <c r="HX219" s="122"/>
      <c r="HY219" s="122"/>
      <c r="HZ219" s="122"/>
      <c r="IA219" s="122"/>
      <c r="IB219" s="122"/>
      <c r="IC219" s="122"/>
      <c r="ID219" s="122"/>
      <c r="IE219" s="122"/>
      <c r="IF219" s="122"/>
      <c r="IG219" s="122"/>
      <c r="IH219" s="122"/>
      <c r="II219" s="122"/>
    </row>
    <row r="220" spans="1:243" s="121" customFormat="1" ht="13.5" hidden="1" customHeight="1">
      <c r="A220" s="95" t="s">
        <v>1909</v>
      </c>
      <c r="B220" s="110" t="s">
        <v>1910</v>
      </c>
      <c r="C220" s="123" t="s">
        <v>29</v>
      </c>
      <c r="D220" s="56">
        <v>200000</v>
      </c>
      <c r="E220" s="56"/>
      <c r="F220" s="56"/>
      <c r="G220" s="56"/>
      <c r="H220" s="56"/>
      <c r="I220" s="56"/>
      <c r="J220" s="56"/>
      <c r="K220" s="56"/>
      <c r="HS220" s="122"/>
      <c r="HT220" s="122"/>
      <c r="HU220" s="122"/>
      <c r="HV220" s="122"/>
      <c r="HW220" s="122"/>
      <c r="HX220" s="122"/>
      <c r="HY220" s="122"/>
      <c r="HZ220" s="122"/>
      <c r="IA220" s="122"/>
      <c r="IB220" s="122"/>
      <c r="IC220" s="122"/>
      <c r="ID220" s="122"/>
      <c r="IE220" s="122"/>
      <c r="IF220" s="122"/>
      <c r="IG220" s="122"/>
      <c r="IH220" s="122"/>
      <c r="II220" s="122"/>
    </row>
    <row r="221" spans="1:243" s="121" customFormat="1" ht="24" hidden="1" customHeight="1">
      <c r="A221" s="95" t="s">
        <v>3384</v>
      </c>
      <c r="B221" s="110" t="s">
        <v>3386</v>
      </c>
      <c r="C221" s="123"/>
      <c r="D221" s="56"/>
      <c r="E221" s="56"/>
      <c r="F221" s="56">
        <f>F222</f>
        <v>0</v>
      </c>
      <c r="G221" s="56"/>
      <c r="H221" s="56"/>
      <c r="I221" s="56"/>
      <c r="J221" s="56"/>
      <c r="K221" s="56"/>
      <c r="HS221" s="122"/>
      <c r="HT221" s="122"/>
      <c r="HU221" s="122"/>
      <c r="HV221" s="122"/>
      <c r="HW221" s="122"/>
      <c r="HX221" s="122"/>
      <c r="HY221" s="122"/>
      <c r="HZ221" s="122"/>
      <c r="IA221" s="122"/>
      <c r="IB221" s="122"/>
      <c r="IC221" s="122"/>
      <c r="ID221" s="122"/>
      <c r="IE221" s="122"/>
      <c r="IF221" s="122"/>
      <c r="IG221" s="122"/>
      <c r="IH221" s="122"/>
      <c r="II221" s="122"/>
    </row>
    <row r="222" spans="1:243" s="121" customFormat="1" ht="13.5" hidden="1" customHeight="1">
      <c r="A222" s="95" t="s">
        <v>3385</v>
      </c>
      <c r="B222" s="110" t="s">
        <v>3387</v>
      </c>
      <c r="C222" s="123" t="s">
        <v>29</v>
      </c>
      <c r="D222" s="56"/>
      <c r="E222" s="56"/>
      <c r="F222" s="56">
        <v>0</v>
      </c>
      <c r="G222" s="56"/>
      <c r="H222" s="56"/>
      <c r="I222" s="56"/>
      <c r="J222" s="56"/>
      <c r="K222" s="56"/>
      <c r="HS222" s="122"/>
      <c r="HT222" s="122"/>
      <c r="HU222" s="122"/>
      <c r="HV222" s="122"/>
      <c r="HW222" s="122"/>
      <c r="HX222" s="122"/>
      <c r="HY222" s="122"/>
      <c r="HZ222" s="122"/>
      <c r="IA222" s="122"/>
      <c r="IB222" s="122"/>
      <c r="IC222" s="122"/>
      <c r="ID222" s="122"/>
      <c r="IE222" s="122"/>
      <c r="IF222" s="122"/>
      <c r="IG222" s="122"/>
      <c r="IH222" s="122"/>
      <c r="II222" s="122"/>
    </row>
    <row r="223" spans="1:243" s="121" customFormat="1" ht="20.25" hidden="1" customHeight="1">
      <c r="A223" s="95" t="s">
        <v>3388</v>
      </c>
      <c r="B223" s="110" t="s">
        <v>3390</v>
      </c>
      <c r="C223" s="123"/>
      <c r="D223" s="56"/>
      <c r="E223" s="56"/>
      <c r="F223" s="56">
        <f>F224</f>
        <v>206547.99</v>
      </c>
      <c r="G223" s="56"/>
      <c r="H223" s="56"/>
      <c r="I223" s="56"/>
      <c r="J223" s="56"/>
      <c r="K223" s="56"/>
      <c r="HS223" s="122"/>
      <c r="HT223" s="122"/>
      <c r="HU223" s="122"/>
      <c r="HV223" s="122"/>
      <c r="HW223" s="122"/>
      <c r="HX223" s="122"/>
      <c r="HY223" s="122"/>
      <c r="HZ223" s="122"/>
      <c r="IA223" s="122"/>
      <c r="IB223" s="122"/>
      <c r="IC223" s="122"/>
      <c r="ID223" s="122"/>
      <c r="IE223" s="122"/>
      <c r="IF223" s="122"/>
      <c r="IG223" s="122"/>
      <c r="IH223" s="122"/>
      <c r="II223" s="122"/>
    </row>
    <row r="224" spans="1:243" s="121" customFormat="1" ht="13.5" hidden="1" customHeight="1">
      <c r="A224" s="95" t="s">
        <v>3389</v>
      </c>
      <c r="B224" s="110" t="s">
        <v>3391</v>
      </c>
      <c r="C224" s="123" t="s">
        <v>29</v>
      </c>
      <c r="D224" s="56"/>
      <c r="E224" s="56"/>
      <c r="F224" s="56">
        <v>206547.99</v>
      </c>
      <c r="G224" s="56"/>
      <c r="H224" s="56"/>
      <c r="I224" s="56"/>
      <c r="J224" s="56"/>
      <c r="K224" s="56"/>
      <c r="HS224" s="122"/>
      <c r="HT224" s="122"/>
      <c r="HU224" s="122"/>
      <c r="HV224" s="122"/>
      <c r="HW224" s="122"/>
      <c r="HX224" s="122"/>
      <c r="HY224" s="122"/>
      <c r="HZ224" s="122"/>
      <c r="IA224" s="122"/>
      <c r="IB224" s="122"/>
      <c r="IC224" s="122"/>
      <c r="ID224" s="122"/>
      <c r="IE224" s="122"/>
      <c r="IF224" s="122"/>
      <c r="IG224" s="122"/>
      <c r="IH224" s="122"/>
      <c r="II224" s="122"/>
    </row>
    <row r="225" spans="1:243" s="121" customFormat="1" ht="18.75" hidden="1" customHeight="1">
      <c r="A225" s="95" t="s">
        <v>3425</v>
      </c>
      <c r="B225" s="110" t="s">
        <v>3392</v>
      </c>
      <c r="C225" s="123"/>
      <c r="D225" s="56"/>
      <c r="E225" s="56"/>
      <c r="F225" s="56">
        <f>F226</f>
        <v>27610.98</v>
      </c>
      <c r="G225" s="56"/>
      <c r="H225" s="56"/>
      <c r="I225" s="56"/>
      <c r="J225" s="56"/>
      <c r="K225" s="56"/>
      <c r="HS225" s="122"/>
      <c r="HT225" s="122"/>
      <c r="HU225" s="122"/>
      <c r="HV225" s="122"/>
      <c r="HW225" s="122"/>
      <c r="HX225" s="122"/>
      <c r="HY225" s="122"/>
      <c r="HZ225" s="122"/>
      <c r="IA225" s="122"/>
      <c r="IB225" s="122"/>
      <c r="IC225" s="122"/>
      <c r="ID225" s="122"/>
      <c r="IE225" s="122"/>
      <c r="IF225" s="122"/>
      <c r="IG225" s="122"/>
      <c r="IH225" s="122"/>
      <c r="II225" s="122"/>
    </row>
    <row r="226" spans="1:243" s="121" customFormat="1" ht="13.5" hidden="1" customHeight="1">
      <c r="A226" s="95" t="s">
        <v>3424</v>
      </c>
      <c r="B226" s="110" t="s">
        <v>3393</v>
      </c>
      <c r="C226" s="123" t="s">
        <v>29</v>
      </c>
      <c r="D226" s="56"/>
      <c r="E226" s="56"/>
      <c r="F226" s="56">
        <v>27610.98</v>
      </c>
      <c r="G226" s="56"/>
      <c r="H226" s="56"/>
      <c r="I226" s="56"/>
      <c r="J226" s="56"/>
      <c r="K226" s="56"/>
      <c r="HS226" s="122"/>
      <c r="HT226" s="122"/>
      <c r="HU226" s="122"/>
      <c r="HV226" s="122"/>
      <c r="HW226" s="122"/>
      <c r="HX226" s="122"/>
      <c r="HY226" s="122"/>
      <c r="HZ226" s="122"/>
      <c r="IA226" s="122"/>
      <c r="IB226" s="122"/>
      <c r="IC226" s="122"/>
      <c r="ID226" s="122"/>
      <c r="IE226" s="122"/>
      <c r="IF226" s="122"/>
      <c r="IG226" s="122"/>
      <c r="IH226" s="122"/>
      <c r="II226" s="122"/>
    </row>
    <row r="227" spans="1:243" s="20" customFormat="1" ht="13.5" customHeight="1">
      <c r="A227" s="95" t="s">
        <v>1911</v>
      </c>
      <c r="B227" s="110" t="s">
        <v>1912</v>
      </c>
      <c r="C227" s="123"/>
      <c r="D227" s="56">
        <f>D228+D397</f>
        <v>45065960.030000001</v>
      </c>
      <c r="E227" s="56">
        <f t="shared" ref="E227:K227" si="123">E228</f>
        <v>63857704.940000005</v>
      </c>
      <c r="F227" s="56">
        <f t="shared" si="123"/>
        <v>127206820.24999999</v>
      </c>
      <c r="G227" s="56">
        <f t="shared" si="123"/>
        <v>32153695.73</v>
      </c>
      <c r="H227" s="56">
        <f t="shared" si="123"/>
        <v>30082350</v>
      </c>
      <c r="I227" s="56">
        <f t="shared" si="123"/>
        <v>31159230</v>
      </c>
      <c r="J227" s="56">
        <f t="shared" si="123"/>
        <v>32151980</v>
      </c>
      <c r="K227" s="56">
        <f t="shared" si="123"/>
        <v>33171680</v>
      </c>
      <c r="HS227" s="102"/>
      <c r="HT227" s="102"/>
      <c r="HU227" s="102"/>
      <c r="HV227" s="102"/>
      <c r="HW227" s="102"/>
      <c r="HX227" s="102"/>
      <c r="HY227" s="102"/>
      <c r="HZ227" s="102"/>
      <c r="IA227" s="102"/>
      <c r="IB227" s="102"/>
      <c r="IC227" s="102"/>
      <c r="ID227" s="102"/>
      <c r="IE227" s="102"/>
      <c r="IF227" s="102"/>
      <c r="IG227" s="102"/>
      <c r="IH227" s="102"/>
      <c r="II227" s="102"/>
    </row>
    <row r="228" spans="1:243" ht="13.5" customHeight="1">
      <c r="A228" s="95" t="s">
        <v>1913</v>
      </c>
      <c r="B228" s="110" t="s">
        <v>1914</v>
      </c>
      <c r="C228" s="123"/>
      <c r="D228" s="56">
        <f t="shared" ref="D228:K228" si="124">D229+D389</f>
        <v>45065368.25</v>
      </c>
      <c r="E228" s="56">
        <f t="shared" si="124"/>
        <v>63857704.940000005</v>
      </c>
      <c r="F228" s="56">
        <f t="shared" si="124"/>
        <v>127206820.24999999</v>
      </c>
      <c r="G228" s="56">
        <f t="shared" si="124"/>
        <v>32153695.73</v>
      </c>
      <c r="H228" s="56">
        <f t="shared" si="124"/>
        <v>30082350</v>
      </c>
      <c r="I228" s="56">
        <f t="shared" si="124"/>
        <v>31159230</v>
      </c>
      <c r="J228" s="56">
        <f t="shared" si="124"/>
        <v>32151980</v>
      </c>
      <c r="K228" s="56">
        <f t="shared" si="124"/>
        <v>33171680</v>
      </c>
    </row>
    <row r="229" spans="1:243" s="20" customFormat="1" ht="13.5" customHeight="1">
      <c r="A229" s="95" t="s">
        <v>1915</v>
      </c>
      <c r="B229" s="110" t="s">
        <v>245</v>
      </c>
      <c r="C229" s="123"/>
      <c r="D229" s="56">
        <f t="shared" ref="D229:K229" si="125">D230</f>
        <v>6076894.4900000002</v>
      </c>
      <c r="E229" s="56">
        <f t="shared" si="125"/>
        <v>9341348.6799999997</v>
      </c>
      <c r="F229" s="56">
        <f t="shared" si="125"/>
        <v>7405617.8000000007</v>
      </c>
      <c r="G229" s="56">
        <f t="shared" si="125"/>
        <v>4962695.7300000004</v>
      </c>
      <c r="H229" s="56">
        <f>H230</f>
        <v>5409350</v>
      </c>
      <c r="I229" s="56">
        <f t="shared" si="125"/>
        <v>5664230</v>
      </c>
      <c r="J229" s="56">
        <f t="shared" si="125"/>
        <v>5830980</v>
      </c>
      <c r="K229" s="56">
        <f t="shared" si="125"/>
        <v>6003680</v>
      </c>
      <c r="HS229" s="102"/>
      <c r="HT229" s="102"/>
      <c r="HU229" s="102"/>
      <c r="HV229" s="102"/>
      <c r="HW229" s="102"/>
      <c r="HX229" s="102"/>
      <c r="HY229" s="102"/>
      <c r="HZ229" s="102"/>
      <c r="IA229" s="102"/>
      <c r="IB229" s="102"/>
      <c r="IC229" s="102"/>
      <c r="ID229" s="102"/>
      <c r="IE229" s="102"/>
      <c r="IF229" s="102"/>
      <c r="IG229" s="102"/>
      <c r="IH229" s="102"/>
      <c r="II229" s="102"/>
    </row>
    <row r="230" spans="1:243" s="20" customFormat="1" ht="13.5" customHeight="1">
      <c r="A230" s="95" t="s">
        <v>1916</v>
      </c>
      <c r="B230" s="110" t="s">
        <v>1917</v>
      </c>
      <c r="C230" s="123"/>
      <c r="D230" s="56">
        <f t="shared" ref="D230:K230" si="126">SUM(D231+D383)</f>
        <v>6076894.4900000002</v>
      </c>
      <c r="E230" s="56">
        <f t="shared" si="126"/>
        <v>9341348.6799999997</v>
      </c>
      <c r="F230" s="56">
        <f t="shared" si="126"/>
        <v>7405617.8000000007</v>
      </c>
      <c r="G230" s="56">
        <f t="shared" si="126"/>
        <v>4962695.7300000004</v>
      </c>
      <c r="H230" s="56">
        <f t="shared" si="126"/>
        <v>5409350</v>
      </c>
      <c r="I230" s="56">
        <f t="shared" si="126"/>
        <v>5664230</v>
      </c>
      <c r="J230" s="56">
        <f t="shared" si="126"/>
        <v>5830980</v>
      </c>
      <c r="K230" s="56">
        <f t="shared" si="126"/>
        <v>6003680</v>
      </c>
      <c r="HS230" s="102"/>
      <c r="HT230" s="102"/>
      <c r="HU230" s="102"/>
      <c r="HV230" s="102"/>
      <c r="HW230" s="102"/>
      <c r="HX230" s="102"/>
      <c r="HY230" s="102"/>
      <c r="HZ230" s="102"/>
      <c r="IA230" s="102"/>
      <c r="IB230" s="102"/>
      <c r="IC230" s="102"/>
      <c r="ID230" s="102"/>
      <c r="IE230" s="102"/>
      <c r="IF230" s="102"/>
      <c r="IG230" s="102"/>
      <c r="IH230" s="102"/>
      <c r="II230" s="102"/>
    </row>
    <row r="231" spans="1:243" s="20" customFormat="1" ht="13.5" customHeight="1">
      <c r="A231" s="95" t="s">
        <v>1918</v>
      </c>
      <c r="B231" s="110" t="s">
        <v>1919</v>
      </c>
      <c r="C231" s="123"/>
      <c r="D231" s="56">
        <f t="shared" ref="D231:K231" si="127">SUM(D232+D233+D268+D269+D270+D271+D289+D311+D312)</f>
        <v>3913123.75</v>
      </c>
      <c r="E231" s="56">
        <f t="shared" si="127"/>
        <v>6658156.0500000007</v>
      </c>
      <c r="F231" s="56">
        <f t="shared" si="127"/>
        <v>5566904.3900000006</v>
      </c>
      <c r="G231" s="56">
        <f t="shared" si="127"/>
        <v>1964200</v>
      </c>
      <c r="H231" s="56">
        <f t="shared" si="127"/>
        <v>2388960</v>
      </c>
      <c r="I231" s="56">
        <f t="shared" si="127"/>
        <v>2468220</v>
      </c>
      <c r="J231" s="56">
        <f t="shared" si="127"/>
        <v>2533280</v>
      </c>
      <c r="K231" s="56">
        <f t="shared" si="127"/>
        <v>2600880</v>
      </c>
      <c r="HS231" s="102"/>
      <c r="HT231" s="102"/>
      <c r="HU231" s="102"/>
      <c r="HV231" s="102"/>
      <c r="HW231" s="102"/>
      <c r="HX231" s="102"/>
      <c r="HY231" s="102"/>
      <c r="HZ231" s="102"/>
      <c r="IA231" s="102"/>
      <c r="IB231" s="102"/>
      <c r="IC231" s="102"/>
      <c r="ID231" s="102"/>
      <c r="IE231" s="102"/>
      <c r="IF231" s="102"/>
      <c r="IG231" s="102"/>
      <c r="IH231" s="102"/>
      <c r="II231" s="102"/>
    </row>
    <row r="232" spans="1:243" s="148" customFormat="1" ht="22.5" customHeight="1">
      <c r="A232" s="145" t="s">
        <v>1920</v>
      </c>
      <c r="B232" s="146" t="s">
        <v>1921</v>
      </c>
      <c r="C232" s="123" t="s">
        <v>249</v>
      </c>
      <c r="D232" s="56">
        <v>325945.02</v>
      </c>
      <c r="E232" s="56">
        <v>48550.2</v>
      </c>
      <c r="F232" s="56">
        <v>14525.78</v>
      </c>
      <c r="G232" s="56">
        <v>18000</v>
      </c>
      <c r="H232" s="56">
        <v>18500</v>
      </c>
      <c r="I232" s="56">
        <v>19000</v>
      </c>
      <c r="J232" s="56">
        <v>19600</v>
      </c>
      <c r="K232" s="56">
        <v>20250</v>
      </c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  <c r="EM232" s="162"/>
      <c r="EN232" s="162"/>
      <c r="EO232" s="162"/>
      <c r="EP232" s="162"/>
      <c r="EQ232" s="162"/>
      <c r="ER232" s="162"/>
      <c r="ES232" s="162"/>
      <c r="ET232" s="162"/>
      <c r="EU232" s="162"/>
      <c r="EV232" s="162"/>
      <c r="EW232" s="162"/>
      <c r="EX232" s="162"/>
      <c r="EY232" s="162"/>
      <c r="EZ232" s="162"/>
      <c r="FA232" s="162"/>
      <c r="FB232" s="162"/>
      <c r="FC232" s="162"/>
      <c r="FD232" s="162"/>
      <c r="FE232" s="162"/>
      <c r="FF232" s="162"/>
      <c r="FG232" s="162"/>
      <c r="FH232" s="162"/>
      <c r="FI232" s="162"/>
      <c r="FJ232" s="162"/>
      <c r="FK232" s="162"/>
      <c r="FL232" s="162"/>
      <c r="FM232" s="162"/>
      <c r="FN232" s="162"/>
      <c r="FO232" s="162"/>
      <c r="FP232" s="162"/>
      <c r="FQ232" s="162"/>
      <c r="FR232" s="162"/>
      <c r="FS232" s="162"/>
      <c r="FT232" s="162"/>
      <c r="FU232" s="162"/>
      <c r="FV232" s="162"/>
      <c r="FW232" s="162"/>
      <c r="FX232" s="162"/>
      <c r="FY232" s="162"/>
      <c r="FZ232" s="162"/>
      <c r="GA232" s="162"/>
      <c r="GB232" s="162"/>
      <c r="GC232" s="162"/>
      <c r="GD232" s="162"/>
      <c r="GE232" s="162"/>
      <c r="GF232" s="162"/>
      <c r="GG232" s="162"/>
      <c r="GH232" s="162"/>
      <c r="GI232" s="162"/>
      <c r="GJ232" s="162"/>
      <c r="GK232" s="162"/>
      <c r="GL232" s="162"/>
      <c r="GM232" s="162"/>
      <c r="GN232" s="162"/>
      <c r="GO232" s="162"/>
      <c r="GP232" s="162"/>
      <c r="GQ232" s="162"/>
      <c r="GR232" s="162"/>
      <c r="GS232" s="162"/>
      <c r="GT232" s="162"/>
      <c r="GU232" s="162"/>
      <c r="GV232" s="162"/>
      <c r="GW232" s="162"/>
      <c r="GX232" s="162"/>
      <c r="GY232" s="162"/>
      <c r="GZ232" s="162"/>
      <c r="HA232" s="162"/>
      <c r="HB232" s="162"/>
      <c r="HC232" s="162"/>
      <c r="HD232" s="162"/>
      <c r="HE232" s="162"/>
      <c r="HF232" s="162"/>
      <c r="HG232" s="162"/>
      <c r="HH232" s="162"/>
      <c r="HI232" s="162"/>
      <c r="HJ232" s="162"/>
      <c r="HK232" s="162"/>
      <c r="HL232" s="162"/>
      <c r="HM232" s="162"/>
      <c r="HN232" s="162"/>
      <c r="HO232" s="162"/>
      <c r="HP232" s="162"/>
      <c r="HQ232" s="162"/>
      <c r="HR232" s="162"/>
    </row>
    <row r="233" spans="1:243" s="148" customFormat="1" ht="22.5" customHeight="1">
      <c r="A233" s="145" t="s">
        <v>1922</v>
      </c>
      <c r="B233" s="146" t="s">
        <v>1923</v>
      </c>
      <c r="C233" s="123"/>
      <c r="D233" s="56">
        <f t="shared" ref="D233:K233" si="128">SUM(D234:D267)</f>
        <v>377116.35</v>
      </c>
      <c r="E233" s="56">
        <f t="shared" si="128"/>
        <v>212671.72999999995</v>
      </c>
      <c r="F233" s="56">
        <f t="shared" si="128"/>
        <v>83888.779999999984</v>
      </c>
      <c r="G233" s="56">
        <f t="shared" si="128"/>
        <v>67600</v>
      </c>
      <c r="H233" s="56">
        <f t="shared" si="128"/>
        <v>70550</v>
      </c>
      <c r="I233" s="56">
        <f t="shared" si="128"/>
        <v>73300</v>
      </c>
      <c r="J233" s="56">
        <f t="shared" si="128"/>
        <v>75730</v>
      </c>
      <c r="K233" s="56">
        <f t="shared" si="128"/>
        <v>78190</v>
      </c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2"/>
      <c r="CS233" s="162"/>
      <c r="CT233" s="162"/>
      <c r="CU233" s="162"/>
      <c r="CV233" s="162"/>
      <c r="CW233" s="162"/>
      <c r="CX233" s="162"/>
      <c r="CY233" s="162"/>
      <c r="CZ233" s="162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2"/>
      <c r="DQ233" s="162"/>
      <c r="DR233" s="162"/>
      <c r="DS233" s="162"/>
      <c r="DT233" s="162"/>
      <c r="DU233" s="162"/>
      <c r="DV233" s="162"/>
      <c r="DW233" s="162"/>
      <c r="DX233" s="162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  <c r="EM233" s="162"/>
      <c r="EN233" s="162"/>
      <c r="EO233" s="162"/>
      <c r="EP233" s="162"/>
      <c r="EQ233" s="162"/>
      <c r="ER233" s="162"/>
      <c r="ES233" s="162"/>
      <c r="ET233" s="162"/>
      <c r="EU233" s="162"/>
      <c r="EV233" s="162"/>
      <c r="EW233" s="162"/>
      <c r="EX233" s="162"/>
      <c r="EY233" s="162"/>
      <c r="EZ233" s="162"/>
      <c r="FA233" s="162"/>
      <c r="FB233" s="162"/>
      <c r="FC233" s="162"/>
      <c r="FD233" s="162"/>
      <c r="FE233" s="162"/>
      <c r="FF233" s="162"/>
      <c r="FG233" s="162"/>
      <c r="FH233" s="162"/>
      <c r="FI233" s="162"/>
      <c r="FJ233" s="162"/>
      <c r="FK233" s="162"/>
      <c r="FL233" s="162"/>
      <c r="FM233" s="162"/>
      <c r="FN233" s="162"/>
      <c r="FO233" s="162"/>
      <c r="FP233" s="162"/>
      <c r="FQ233" s="162"/>
      <c r="FR233" s="162"/>
      <c r="FS233" s="162"/>
      <c r="FT233" s="162"/>
      <c r="FU233" s="162"/>
      <c r="FV233" s="162"/>
      <c r="FW233" s="162"/>
      <c r="FX233" s="162"/>
      <c r="FY233" s="162"/>
      <c r="FZ233" s="162"/>
      <c r="GA233" s="162"/>
      <c r="GB233" s="162"/>
      <c r="GC233" s="162"/>
      <c r="GD233" s="162"/>
      <c r="GE233" s="162"/>
      <c r="GF233" s="162"/>
      <c r="GG233" s="162"/>
      <c r="GH233" s="162"/>
      <c r="GI233" s="162"/>
      <c r="GJ233" s="162"/>
      <c r="GK233" s="162"/>
      <c r="GL233" s="162"/>
      <c r="GM233" s="162"/>
      <c r="GN233" s="162"/>
      <c r="GO233" s="162"/>
      <c r="GP233" s="162"/>
      <c r="GQ233" s="162"/>
      <c r="GR233" s="162"/>
      <c r="GS233" s="162"/>
      <c r="GT233" s="162"/>
      <c r="GU233" s="162"/>
      <c r="GV233" s="162"/>
      <c r="GW233" s="162"/>
      <c r="GX233" s="162"/>
      <c r="GY233" s="162"/>
      <c r="GZ233" s="162"/>
      <c r="HA233" s="162"/>
      <c r="HB233" s="162"/>
      <c r="HC233" s="162"/>
      <c r="HD233" s="162"/>
      <c r="HE233" s="162"/>
      <c r="HF233" s="162"/>
      <c r="HG233" s="162"/>
      <c r="HH233" s="162"/>
      <c r="HI233" s="162"/>
      <c r="HJ233" s="162"/>
      <c r="HK233" s="162"/>
      <c r="HL233" s="162"/>
      <c r="HM233" s="162"/>
      <c r="HN233" s="162"/>
      <c r="HO233" s="162"/>
      <c r="HP233" s="162"/>
      <c r="HQ233" s="162"/>
      <c r="HR233" s="162"/>
    </row>
    <row r="234" spans="1:243" s="150" customFormat="1" ht="12.75" hidden="1" customHeight="1">
      <c r="A234" s="93" t="s">
        <v>1924</v>
      </c>
      <c r="B234" s="111" t="s">
        <v>1925</v>
      </c>
      <c r="C234" s="123" t="s">
        <v>1926</v>
      </c>
      <c r="D234" s="58"/>
      <c r="E234" s="58">
        <v>34197.699999999997</v>
      </c>
      <c r="F234" s="58">
        <v>9202.4599999999991</v>
      </c>
      <c r="G234" s="58">
        <v>9000</v>
      </c>
      <c r="H234" s="58">
        <v>9400</v>
      </c>
      <c r="I234" s="58">
        <v>9700</v>
      </c>
      <c r="J234" s="58">
        <v>10020</v>
      </c>
      <c r="K234" s="58">
        <v>10340</v>
      </c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49"/>
      <c r="ER234" s="149"/>
      <c r="ES234" s="149"/>
      <c r="ET234" s="149"/>
      <c r="EU234" s="149"/>
      <c r="EV234" s="149"/>
      <c r="EW234" s="149"/>
      <c r="EX234" s="149"/>
      <c r="EY234" s="149"/>
      <c r="EZ234" s="149"/>
      <c r="FA234" s="149"/>
      <c r="FB234" s="149"/>
      <c r="FC234" s="149"/>
      <c r="FD234" s="149"/>
      <c r="FE234" s="149"/>
      <c r="FF234" s="149"/>
      <c r="FG234" s="149"/>
      <c r="FH234" s="149"/>
      <c r="FI234" s="149"/>
      <c r="FJ234" s="149"/>
      <c r="FK234" s="149"/>
      <c r="FL234" s="149"/>
      <c r="FM234" s="149"/>
      <c r="FN234" s="149"/>
      <c r="FO234" s="149"/>
      <c r="FP234" s="149"/>
      <c r="FQ234" s="149"/>
      <c r="FR234" s="149"/>
      <c r="FS234" s="149"/>
      <c r="FT234" s="149"/>
      <c r="FU234" s="149"/>
      <c r="FV234" s="149"/>
      <c r="FW234" s="149"/>
      <c r="FX234" s="149"/>
      <c r="FY234" s="149"/>
      <c r="FZ234" s="149"/>
      <c r="GA234" s="149"/>
      <c r="GB234" s="149"/>
      <c r="GC234" s="149"/>
      <c r="GD234" s="149"/>
      <c r="GE234" s="149"/>
      <c r="GF234" s="149"/>
      <c r="GG234" s="149"/>
      <c r="GH234" s="149"/>
      <c r="GI234" s="149"/>
      <c r="GJ234" s="149"/>
      <c r="GK234" s="149"/>
      <c r="GL234" s="149"/>
      <c r="GM234" s="149"/>
      <c r="GN234" s="149"/>
      <c r="GO234" s="149"/>
      <c r="GP234" s="149"/>
      <c r="GQ234" s="149"/>
      <c r="GR234" s="149"/>
      <c r="GS234" s="149"/>
      <c r="GT234" s="149"/>
      <c r="GU234" s="149"/>
      <c r="GV234" s="149"/>
      <c r="GW234" s="149"/>
      <c r="GX234" s="149"/>
      <c r="GY234" s="149"/>
      <c r="GZ234" s="149"/>
      <c r="HA234" s="149"/>
      <c r="HB234" s="149"/>
      <c r="HC234" s="149"/>
      <c r="HD234" s="149"/>
      <c r="HE234" s="149"/>
      <c r="HF234" s="149"/>
      <c r="HG234" s="149"/>
      <c r="HH234" s="149"/>
      <c r="HI234" s="149"/>
      <c r="HJ234" s="149"/>
      <c r="HK234" s="149"/>
      <c r="HL234" s="149"/>
      <c r="HM234" s="149"/>
      <c r="HN234" s="149"/>
      <c r="HO234" s="149"/>
      <c r="HP234" s="149"/>
      <c r="HQ234" s="149"/>
      <c r="HR234" s="149"/>
    </row>
    <row r="235" spans="1:243" s="150" customFormat="1" ht="12.75" hidden="1" customHeight="1">
      <c r="A235" s="93" t="s">
        <v>1927</v>
      </c>
      <c r="B235" s="111" t="s">
        <v>263</v>
      </c>
      <c r="C235" s="123" t="s">
        <v>123</v>
      </c>
      <c r="D235" s="58">
        <v>9895.02</v>
      </c>
      <c r="E235" s="58">
        <v>7033.72</v>
      </c>
      <c r="F235" s="58">
        <v>4258.8900000000003</v>
      </c>
      <c r="G235" s="58">
        <v>2600</v>
      </c>
      <c r="H235" s="58">
        <v>2700</v>
      </c>
      <c r="I235" s="58">
        <v>2800</v>
      </c>
      <c r="J235" s="58">
        <v>2900</v>
      </c>
      <c r="K235" s="58">
        <v>3000</v>
      </c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  <c r="BL235" s="149"/>
      <c r="BM235" s="149"/>
      <c r="BN235" s="149"/>
      <c r="BO235" s="149"/>
      <c r="BP235" s="149"/>
      <c r="BQ235" s="149"/>
      <c r="BR235" s="149"/>
      <c r="BS235" s="149"/>
      <c r="BT235" s="149"/>
      <c r="BU235" s="149"/>
      <c r="BV235" s="149"/>
      <c r="BW235" s="149"/>
      <c r="BX235" s="149"/>
      <c r="BY235" s="149"/>
      <c r="BZ235" s="149"/>
      <c r="CA235" s="149"/>
      <c r="CB235" s="149"/>
      <c r="CC235" s="149"/>
      <c r="CD235" s="149"/>
      <c r="CE235" s="149"/>
      <c r="CF235" s="149"/>
      <c r="CG235" s="149"/>
      <c r="CH235" s="149"/>
      <c r="CI235" s="149"/>
      <c r="CJ235" s="149"/>
      <c r="CK235" s="149"/>
      <c r="CL235" s="149"/>
      <c r="CM235" s="149"/>
      <c r="CN235" s="149"/>
      <c r="CO235" s="149"/>
      <c r="CP235" s="149"/>
      <c r="CQ235" s="149"/>
      <c r="CR235" s="149"/>
      <c r="CS235" s="149"/>
      <c r="CT235" s="149"/>
      <c r="CU235" s="149"/>
      <c r="CV235" s="149"/>
      <c r="CW235" s="149"/>
      <c r="CX235" s="149"/>
      <c r="CY235" s="149"/>
      <c r="CZ235" s="149"/>
      <c r="DA235" s="149"/>
      <c r="DB235" s="149"/>
      <c r="DC235" s="149"/>
      <c r="DD235" s="149"/>
      <c r="DE235" s="149"/>
      <c r="DF235" s="149"/>
      <c r="DG235" s="149"/>
      <c r="DH235" s="149"/>
      <c r="DI235" s="149"/>
      <c r="DJ235" s="149"/>
      <c r="DK235" s="149"/>
      <c r="DL235" s="149"/>
      <c r="DM235" s="149"/>
      <c r="DN235" s="149"/>
      <c r="DO235" s="149"/>
      <c r="DP235" s="149"/>
      <c r="DQ235" s="149"/>
      <c r="DR235" s="149"/>
      <c r="DS235" s="149"/>
      <c r="DT235" s="149"/>
      <c r="DU235" s="149"/>
      <c r="DV235" s="149"/>
      <c r="DW235" s="149"/>
      <c r="DX235" s="149"/>
      <c r="DY235" s="149"/>
      <c r="DZ235" s="149"/>
      <c r="EA235" s="149"/>
      <c r="EB235" s="149"/>
      <c r="EC235" s="149"/>
      <c r="ED235" s="149"/>
      <c r="EE235" s="149"/>
      <c r="EF235" s="149"/>
      <c r="EG235" s="149"/>
      <c r="EH235" s="149"/>
      <c r="EI235" s="149"/>
      <c r="EJ235" s="149"/>
      <c r="EK235" s="149"/>
      <c r="EL235" s="149"/>
      <c r="EM235" s="149"/>
      <c r="EN235" s="149"/>
      <c r="EO235" s="149"/>
      <c r="EP235" s="149"/>
      <c r="EQ235" s="149"/>
      <c r="ER235" s="149"/>
      <c r="ES235" s="149"/>
      <c r="ET235" s="149"/>
      <c r="EU235" s="149"/>
      <c r="EV235" s="149"/>
      <c r="EW235" s="149"/>
      <c r="EX235" s="149"/>
      <c r="EY235" s="149"/>
      <c r="EZ235" s="149"/>
      <c r="FA235" s="149"/>
      <c r="FB235" s="149"/>
      <c r="FC235" s="149"/>
      <c r="FD235" s="149"/>
      <c r="FE235" s="149"/>
      <c r="FF235" s="149"/>
      <c r="FG235" s="149"/>
      <c r="FH235" s="149"/>
      <c r="FI235" s="149"/>
      <c r="FJ235" s="149"/>
      <c r="FK235" s="149"/>
      <c r="FL235" s="149"/>
      <c r="FM235" s="149"/>
      <c r="FN235" s="149"/>
      <c r="FO235" s="149"/>
      <c r="FP235" s="149"/>
      <c r="FQ235" s="149"/>
      <c r="FR235" s="149"/>
      <c r="FS235" s="149"/>
      <c r="FT235" s="149"/>
      <c r="FU235" s="149"/>
      <c r="FV235" s="149"/>
      <c r="FW235" s="149"/>
      <c r="FX235" s="149"/>
      <c r="FY235" s="149"/>
      <c r="FZ235" s="149"/>
      <c r="GA235" s="149"/>
      <c r="GB235" s="149"/>
      <c r="GC235" s="149"/>
      <c r="GD235" s="149"/>
      <c r="GE235" s="149"/>
      <c r="GF235" s="149"/>
      <c r="GG235" s="149"/>
      <c r="GH235" s="149"/>
      <c r="GI235" s="149"/>
      <c r="GJ235" s="149"/>
      <c r="GK235" s="149"/>
      <c r="GL235" s="149"/>
      <c r="GM235" s="149"/>
      <c r="GN235" s="149"/>
      <c r="GO235" s="149"/>
      <c r="GP235" s="149"/>
      <c r="GQ235" s="149"/>
      <c r="GR235" s="149"/>
      <c r="GS235" s="149"/>
      <c r="GT235" s="149"/>
      <c r="GU235" s="149"/>
      <c r="GV235" s="149"/>
      <c r="GW235" s="149"/>
      <c r="GX235" s="149"/>
      <c r="GY235" s="149"/>
      <c r="GZ235" s="149"/>
      <c r="HA235" s="149"/>
      <c r="HB235" s="149"/>
      <c r="HC235" s="149"/>
      <c r="HD235" s="149"/>
      <c r="HE235" s="149"/>
      <c r="HF235" s="149"/>
      <c r="HG235" s="149"/>
      <c r="HH235" s="149"/>
      <c r="HI235" s="149"/>
      <c r="HJ235" s="149"/>
      <c r="HK235" s="149"/>
      <c r="HL235" s="149"/>
      <c r="HM235" s="149"/>
      <c r="HN235" s="149"/>
      <c r="HO235" s="149"/>
      <c r="HP235" s="149"/>
      <c r="HQ235" s="149"/>
      <c r="HR235" s="149"/>
    </row>
    <row r="236" spans="1:243" s="150" customFormat="1" ht="12.75" hidden="1" customHeight="1">
      <c r="A236" s="93" t="s">
        <v>1928</v>
      </c>
      <c r="B236" s="111" t="s">
        <v>269</v>
      </c>
      <c r="C236" s="123" t="s">
        <v>268</v>
      </c>
      <c r="D236" s="58">
        <v>33588.550000000003</v>
      </c>
      <c r="E236" s="58">
        <v>17993.2</v>
      </c>
      <c r="F236" s="58">
        <v>4983.8900000000003</v>
      </c>
      <c r="G236" s="58">
        <v>4900</v>
      </c>
      <c r="H236" s="58">
        <v>5100</v>
      </c>
      <c r="I236" s="58">
        <v>5200</v>
      </c>
      <c r="J236" s="58">
        <v>5370</v>
      </c>
      <c r="K236" s="58">
        <v>5550</v>
      </c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49"/>
      <c r="CA236" s="149"/>
      <c r="CB236" s="149"/>
      <c r="CC236" s="149"/>
      <c r="CD236" s="149"/>
      <c r="CE236" s="149"/>
      <c r="CF236" s="149"/>
      <c r="CG236" s="149"/>
      <c r="CH236" s="149"/>
      <c r="CI236" s="149"/>
      <c r="CJ236" s="149"/>
      <c r="CK236" s="149"/>
      <c r="CL236" s="149"/>
      <c r="CM236" s="149"/>
      <c r="CN236" s="149"/>
      <c r="CO236" s="149"/>
      <c r="CP236" s="149"/>
      <c r="CQ236" s="149"/>
      <c r="CR236" s="149"/>
      <c r="CS236" s="149"/>
      <c r="CT236" s="149"/>
      <c r="CU236" s="149"/>
      <c r="CV236" s="149"/>
      <c r="CW236" s="149"/>
      <c r="CX236" s="149"/>
      <c r="CY236" s="149"/>
      <c r="CZ236" s="149"/>
      <c r="DA236" s="149"/>
      <c r="DB236" s="149"/>
      <c r="DC236" s="149"/>
      <c r="DD236" s="149"/>
      <c r="DE236" s="149"/>
      <c r="DF236" s="149"/>
      <c r="DG236" s="149"/>
      <c r="DH236" s="149"/>
      <c r="DI236" s="149"/>
      <c r="DJ236" s="149"/>
      <c r="DK236" s="149"/>
      <c r="DL236" s="149"/>
      <c r="DM236" s="149"/>
      <c r="DN236" s="149"/>
      <c r="DO236" s="149"/>
      <c r="DP236" s="149"/>
      <c r="DQ236" s="149"/>
      <c r="DR236" s="149"/>
      <c r="DS236" s="149"/>
      <c r="DT236" s="149"/>
      <c r="DU236" s="149"/>
      <c r="DV236" s="149"/>
      <c r="DW236" s="149"/>
      <c r="DX236" s="149"/>
      <c r="DY236" s="149"/>
      <c r="DZ236" s="149"/>
      <c r="EA236" s="149"/>
      <c r="EB236" s="149"/>
      <c r="EC236" s="149"/>
      <c r="ED236" s="149"/>
      <c r="EE236" s="149"/>
      <c r="EF236" s="149"/>
      <c r="EG236" s="149"/>
      <c r="EH236" s="149"/>
      <c r="EI236" s="149"/>
      <c r="EJ236" s="149"/>
      <c r="EK236" s="149"/>
      <c r="EL236" s="149"/>
      <c r="EM236" s="149"/>
      <c r="EN236" s="149"/>
      <c r="EO236" s="149"/>
      <c r="EP236" s="149"/>
      <c r="EQ236" s="149"/>
      <c r="ER236" s="149"/>
      <c r="ES236" s="149"/>
      <c r="ET236" s="149"/>
      <c r="EU236" s="149"/>
      <c r="EV236" s="149"/>
      <c r="EW236" s="149"/>
      <c r="EX236" s="149"/>
      <c r="EY236" s="149"/>
      <c r="EZ236" s="149"/>
      <c r="FA236" s="149"/>
      <c r="FB236" s="149"/>
      <c r="FC236" s="149"/>
      <c r="FD236" s="149"/>
      <c r="FE236" s="149"/>
      <c r="FF236" s="149"/>
      <c r="FG236" s="149"/>
      <c r="FH236" s="149"/>
      <c r="FI236" s="149"/>
      <c r="FJ236" s="149"/>
      <c r="FK236" s="149"/>
      <c r="FL236" s="149"/>
      <c r="FM236" s="149"/>
      <c r="FN236" s="149"/>
      <c r="FO236" s="149"/>
      <c r="FP236" s="149"/>
      <c r="FQ236" s="149"/>
      <c r="FR236" s="149"/>
      <c r="FS236" s="149"/>
      <c r="FT236" s="149"/>
      <c r="FU236" s="149"/>
      <c r="FV236" s="149"/>
      <c r="FW236" s="149"/>
      <c r="FX236" s="149"/>
      <c r="FY236" s="149"/>
      <c r="FZ236" s="149"/>
      <c r="GA236" s="149"/>
      <c r="GB236" s="149"/>
      <c r="GC236" s="149"/>
      <c r="GD236" s="149"/>
      <c r="GE236" s="149"/>
      <c r="GF236" s="149"/>
      <c r="GG236" s="149"/>
      <c r="GH236" s="149"/>
      <c r="GI236" s="149"/>
      <c r="GJ236" s="149"/>
      <c r="GK236" s="149"/>
      <c r="GL236" s="149"/>
      <c r="GM236" s="149"/>
      <c r="GN236" s="149"/>
      <c r="GO236" s="149"/>
      <c r="GP236" s="149"/>
      <c r="GQ236" s="149"/>
      <c r="GR236" s="149"/>
      <c r="GS236" s="149"/>
      <c r="GT236" s="149"/>
      <c r="GU236" s="149"/>
      <c r="GV236" s="149"/>
      <c r="GW236" s="149"/>
      <c r="GX236" s="149"/>
      <c r="GY236" s="149"/>
      <c r="GZ236" s="149"/>
      <c r="HA236" s="149"/>
      <c r="HB236" s="149"/>
      <c r="HC236" s="149"/>
      <c r="HD236" s="149"/>
      <c r="HE236" s="149"/>
      <c r="HF236" s="149"/>
      <c r="HG236" s="149"/>
      <c r="HH236" s="149"/>
      <c r="HI236" s="149"/>
      <c r="HJ236" s="149"/>
      <c r="HK236" s="149"/>
      <c r="HL236" s="149"/>
      <c r="HM236" s="149"/>
      <c r="HN236" s="149"/>
      <c r="HO236" s="149"/>
      <c r="HP236" s="149"/>
      <c r="HQ236" s="149"/>
      <c r="HR236" s="149"/>
    </row>
    <row r="237" spans="1:243" s="150" customFormat="1" ht="12.75" hidden="1" customHeight="1">
      <c r="A237" s="93" t="s">
        <v>1929</v>
      </c>
      <c r="B237" s="111" t="s">
        <v>1930</v>
      </c>
      <c r="C237" s="123" t="s">
        <v>1931</v>
      </c>
      <c r="D237" s="58"/>
      <c r="E237" s="58">
        <v>13600.82</v>
      </c>
      <c r="F237" s="58">
        <v>1191.0899999999999</v>
      </c>
      <c r="G237" s="58">
        <v>1200</v>
      </c>
      <c r="H237" s="58">
        <v>1300</v>
      </c>
      <c r="I237" s="58">
        <v>1400</v>
      </c>
      <c r="J237" s="58">
        <v>1450</v>
      </c>
      <c r="K237" s="58">
        <v>1500</v>
      </c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  <c r="DL237" s="149"/>
      <c r="DM237" s="149"/>
      <c r="DN237" s="149"/>
      <c r="DO237" s="149"/>
      <c r="DP237" s="149"/>
      <c r="DQ237" s="149"/>
      <c r="DR237" s="149"/>
      <c r="DS237" s="149"/>
      <c r="DT237" s="149"/>
      <c r="DU237" s="149"/>
      <c r="DV237" s="149"/>
      <c r="DW237" s="149"/>
      <c r="DX237" s="149"/>
      <c r="DY237" s="149"/>
      <c r="DZ237" s="149"/>
      <c r="EA237" s="149"/>
      <c r="EB237" s="149"/>
      <c r="EC237" s="149"/>
      <c r="ED237" s="149"/>
      <c r="EE237" s="149"/>
      <c r="EF237" s="149"/>
      <c r="EG237" s="149"/>
      <c r="EH237" s="149"/>
      <c r="EI237" s="149"/>
      <c r="EJ237" s="149"/>
      <c r="EK237" s="149"/>
      <c r="EL237" s="149"/>
      <c r="EM237" s="149"/>
      <c r="EN237" s="149"/>
      <c r="EO237" s="149"/>
      <c r="EP237" s="149"/>
      <c r="EQ237" s="149"/>
      <c r="ER237" s="149"/>
      <c r="ES237" s="149"/>
      <c r="ET237" s="149"/>
      <c r="EU237" s="149"/>
      <c r="EV237" s="149"/>
      <c r="EW237" s="149"/>
      <c r="EX237" s="149"/>
      <c r="EY237" s="149"/>
      <c r="EZ237" s="149"/>
      <c r="FA237" s="149"/>
      <c r="FB237" s="149"/>
      <c r="FC237" s="149"/>
      <c r="FD237" s="149"/>
      <c r="FE237" s="149"/>
      <c r="FF237" s="149"/>
      <c r="FG237" s="149"/>
      <c r="FH237" s="149"/>
      <c r="FI237" s="149"/>
      <c r="FJ237" s="149"/>
      <c r="FK237" s="149"/>
      <c r="FL237" s="149"/>
      <c r="FM237" s="149"/>
      <c r="FN237" s="149"/>
      <c r="FO237" s="149"/>
      <c r="FP237" s="149"/>
      <c r="FQ237" s="149"/>
      <c r="FR237" s="149"/>
      <c r="FS237" s="149"/>
      <c r="FT237" s="149"/>
      <c r="FU237" s="149"/>
      <c r="FV237" s="149"/>
      <c r="FW237" s="149"/>
      <c r="FX237" s="149"/>
      <c r="FY237" s="149"/>
      <c r="FZ237" s="149"/>
      <c r="GA237" s="149"/>
      <c r="GB237" s="149"/>
      <c r="GC237" s="149"/>
      <c r="GD237" s="149"/>
      <c r="GE237" s="149"/>
      <c r="GF237" s="149"/>
      <c r="GG237" s="149"/>
      <c r="GH237" s="149"/>
      <c r="GI237" s="149"/>
      <c r="GJ237" s="149"/>
      <c r="GK237" s="149"/>
      <c r="GL237" s="149"/>
      <c r="GM237" s="149"/>
      <c r="GN237" s="149"/>
      <c r="GO237" s="149"/>
      <c r="GP237" s="149"/>
      <c r="GQ237" s="149"/>
      <c r="GR237" s="149"/>
      <c r="GS237" s="149"/>
      <c r="GT237" s="149"/>
      <c r="GU237" s="149"/>
      <c r="GV237" s="149"/>
      <c r="GW237" s="149"/>
      <c r="GX237" s="149"/>
      <c r="GY237" s="149"/>
      <c r="GZ237" s="149"/>
      <c r="HA237" s="149"/>
      <c r="HB237" s="149"/>
      <c r="HC237" s="149"/>
      <c r="HD237" s="149"/>
      <c r="HE237" s="149"/>
      <c r="HF237" s="149"/>
      <c r="HG237" s="149"/>
      <c r="HH237" s="149"/>
      <c r="HI237" s="149"/>
      <c r="HJ237" s="149"/>
      <c r="HK237" s="149"/>
      <c r="HL237" s="149"/>
      <c r="HM237" s="149"/>
      <c r="HN237" s="149"/>
      <c r="HO237" s="149"/>
      <c r="HP237" s="149"/>
      <c r="HQ237" s="149"/>
      <c r="HR237" s="149"/>
    </row>
    <row r="238" spans="1:243" s="150" customFormat="1" ht="12.75" hidden="1" customHeight="1">
      <c r="A238" s="93" t="s">
        <v>1932</v>
      </c>
      <c r="B238" s="111" t="s">
        <v>1933</v>
      </c>
      <c r="C238" s="123" t="s">
        <v>1934</v>
      </c>
      <c r="D238" s="58"/>
      <c r="E238" s="58">
        <v>1657.81</v>
      </c>
      <c r="F238" s="58">
        <v>395.8</v>
      </c>
      <c r="G238" s="58">
        <v>500</v>
      </c>
      <c r="H238" s="58">
        <v>600</v>
      </c>
      <c r="I238" s="58">
        <v>700</v>
      </c>
      <c r="J238" s="58">
        <v>730</v>
      </c>
      <c r="K238" s="58">
        <v>750</v>
      </c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49"/>
      <c r="CC238" s="149"/>
      <c r="CD238" s="149"/>
      <c r="CE238" s="149"/>
      <c r="CF238" s="149"/>
      <c r="CG238" s="149"/>
      <c r="CH238" s="149"/>
      <c r="CI238" s="149"/>
      <c r="CJ238" s="149"/>
      <c r="CK238" s="149"/>
      <c r="CL238" s="149"/>
      <c r="CM238" s="149"/>
      <c r="CN238" s="149"/>
      <c r="CO238" s="149"/>
      <c r="CP238" s="149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49"/>
      <c r="DE238" s="149"/>
      <c r="DF238" s="149"/>
      <c r="DG238" s="149"/>
      <c r="DH238" s="149"/>
      <c r="DI238" s="149"/>
      <c r="DJ238" s="149"/>
      <c r="DK238" s="149"/>
      <c r="DL238" s="149"/>
      <c r="DM238" s="149"/>
      <c r="DN238" s="149"/>
      <c r="DO238" s="149"/>
      <c r="DP238" s="149"/>
      <c r="DQ238" s="149"/>
      <c r="DR238" s="149"/>
      <c r="DS238" s="149"/>
      <c r="DT238" s="149"/>
      <c r="DU238" s="149"/>
      <c r="DV238" s="149"/>
      <c r="DW238" s="149"/>
      <c r="DX238" s="149"/>
      <c r="DY238" s="149"/>
      <c r="DZ238" s="149"/>
      <c r="EA238" s="149"/>
      <c r="EB238" s="149"/>
      <c r="EC238" s="149"/>
      <c r="ED238" s="149"/>
      <c r="EE238" s="149"/>
      <c r="EF238" s="149"/>
      <c r="EG238" s="149"/>
      <c r="EH238" s="149"/>
      <c r="EI238" s="149"/>
      <c r="EJ238" s="149"/>
      <c r="EK238" s="149"/>
      <c r="EL238" s="149"/>
      <c r="EM238" s="149"/>
      <c r="EN238" s="149"/>
      <c r="EO238" s="149"/>
      <c r="EP238" s="149"/>
      <c r="EQ238" s="149"/>
      <c r="ER238" s="149"/>
      <c r="ES238" s="149"/>
      <c r="ET238" s="149"/>
      <c r="EU238" s="149"/>
      <c r="EV238" s="149"/>
      <c r="EW238" s="149"/>
      <c r="EX238" s="149"/>
      <c r="EY238" s="149"/>
      <c r="EZ238" s="149"/>
      <c r="FA238" s="149"/>
      <c r="FB238" s="149"/>
      <c r="FC238" s="149"/>
      <c r="FD238" s="149"/>
      <c r="FE238" s="149"/>
      <c r="FF238" s="149"/>
      <c r="FG238" s="149"/>
      <c r="FH238" s="149"/>
      <c r="FI238" s="149"/>
      <c r="FJ238" s="149"/>
      <c r="FK238" s="149"/>
      <c r="FL238" s="149"/>
      <c r="FM238" s="149"/>
      <c r="FN238" s="149"/>
      <c r="FO238" s="149"/>
      <c r="FP238" s="149"/>
      <c r="FQ238" s="149"/>
      <c r="FR238" s="149"/>
      <c r="FS238" s="149"/>
      <c r="FT238" s="149"/>
      <c r="FU238" s="149"/>
      <c r="FV238" s="149"/>
      <c r="FW238" s="149"/>
      <c r="FX238" s="149"/>
      <c r="FY238" s="149"/>
      <c r="FZ238" s="149"/>
      <c r="GA238" s="149"/>
      <c r="GB238" s="149"/>
      <c r="GC238" s="149"/>
      <c r="GD238" s="149"/>
      <c r="GE238" s="149"/>
      <c r="GF238" s="149"/>
      <c r="GG238" s="149"/>
      <c r="GH238" s="149"/>
      <c r="GI238" s="149"/>
      <c r="GJ238" s="149"/>
      <c r="GK238" s="149"/>
      <c r="GL238" s="149"/>
      <c r="GM238" s="149"/>
      <c r="GN238" s="149"/>
      <c r="GO238" s="149"/>
      <c r="GP238" s="149"/>
      <c r="GQ238" s="149"/>
      <c r="GR238" s="149"/>
      <c r="GS238" s="149"/>
      <c r="GT238" s="149"/>
      <c r="GU238" s="149"/>
      <c r="GV238" s="149"/>
      <c r="GW238" s="149"/>
      <c r="GX238" s="149"/>
      <c r="GY238" s="149"/>
      <c r="GZ238" s="149"/>
      <c r="HA238" s="149"/>
      <c r="HB238" s="149"/>
      <c r="HC238" s="149"/>
      <c r="HD238" s="149"/>
      <c r="HE238" s="149"/>
      <c r="HF238" s="149"/>
      <c r="HG238" s="149"/>
      <c r="HH238" s="149"/>
      <c r="HI238" s="149"/>
      <c r="HJ238" s="149"/>
      <c r="HK238" s="149"/>
      <c r="HL238" s="149"/>
      <c r="HM238" s="149"/>
      <c r="HN238" s="149"/>
      <c r="HO238" s="149"/>
      <c r="HP238" s="149"/>
      <c r="HQ238" s="149"/>
      <c r="HR238" s="149"/>
    </row>
    <row r="239" spans="1:243" s="150" customFormat="1" ht="12.75" hidden="1" customHeight="1">
      <c r="A239" s="93" t="s">
        <v>1935</v>
      </c>
      <c r="B239" s="111" t="s">
        <v>1936</v>
      </c>
      <c r="C239" s="123" t="s">
        <v>1937</v>
      </c>
      <c r="D239" s="58"/>
      <c r="E239" s="58">
        <v>1430.92</v>
      </c>
      <c r="F239" s="58">
        <v>203.7</v>
      </c>
      <c r="G239" s="58">
        <v>300</v>
      </c>
      <c r="H239" s="58">
        <v>400</v>
      </c>
      <c r="I239" s="58">
        <v>500</v>
      </c>
      <c r="J239" s="58">
        <v>520</v>
      </c>
      <c r="K239" s="58">
        <v>530</v>
      </c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49"/>
      <c r="CC239" s="149"/>
      <c r="CD239" s="149"/>
      <c r="CE239" s="149"/>
      <c r="CF239" s="149"/>
      <c r="CG239" s="149"/>
      <c r="CH239" s="149"/>
      <c r="CI239" s="149"/>
      <c r="CJ239" s="149"/>
      <c r="CK239" s="149"/>
      <c r="CL239" s="149"/>
      <c r="CM239" s="149"/>
      <c r="CN239" s="149"/>
      <c r="CO239" s="149"/>
      <c r="CP239" s="149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49"/>
      <c r="DE239" s="149"/>
      <c r="DF239" s="149"/>
      <c r="DG239" s="149"/>
      <c r="DH239" s="149"/>
      <c r="DI239" s="149"/>
      <c r="DJ239" s="149"/>
      <c r="DK239" s="149"/>
      <c r="DL239" s="149"/>
      <c r="DM239" s="149"/>
      <c r="DN239" s="149"/>
      <c r="DO239" s="149"/>
      <c r="DP239" s="149"/>
      <c r="DQ239" s="149"/>
      <c r="DR239" s="149"/>
      <c r="DS239" s="149"/>
      <c r="DT239" s="149"/>
      <c r="DU239" s="149"/>
      <c r="DV239" s="149"/>
      <c r="DW239" s="149"/>
      <c r="DX239" s="149"/>
      <c r="DY239" s="149"/>
      <c r="DZ239" s="149"/>
      <c r="EA239" s="149"/>
      <c r="EB239" s="149"/>
      <c r="EC239" s="149"/>
      <c r="ED239" s="149"/>
      <c r="EE239" s="149"/>
      <c r="EF239" s="149"/>
      <c r="EG239" s="149"/>
      <c r="EH239" s="149"/>
      <c r="EI239" s="149"/>
      <c r="EJ239" s="149"/>
      <c r="EK239" s="149"/>
      <c r="EL239" s="149"/>
      <c r="EM239" s="149"/>
      <c r="EN239" s="149"/>
      <c r="EO239" s="149"/>
      <c r="EP239" s="149"/>
      <c r="EQ239" s="149"/>
      <c r="ER239" s="149"/>
      <c r="ES239" s="149"/>
      <c r="ET239" s="149"/>
      <c r="EU239" s="149"/>
      <c r="EV239" s="149"/>
      <c r="EW239" s="149"/>
      <c r="EX239" s="149"/>
      <c r="EY239" s="149"/>
      <c r="EZ239" s="149"/>
      <c r="FA239" s="149"/>
      <c r="FB239" s="149"/>
      <c r="FC239" s="149"/>
      <c r="FD239" s="149"/>
      <c r="FE239" s="149"/>
      <c r="FF239" s="149"/>
      <c r="FG239" s="149"/>
      <c r="FH239" s="149"/>
      <c r="FI239" s="149"/>
      <c r="FJ239" s="149"/>
      <c r="FK239" s="149"/>
      <c r="FL239" s="149"/>
      <c r="FM239" s="149"/>
      <c r="FN239" s="149"/>
      <c r="FO239" s="149"/>
      <c r="FP239" s="149"/>
      <c r="FQ239" s="149"/>
      <c r="FR239" s="149"/>
      <c r="FS239" s="149"/>
      <c r="FT239" s="149"/>
      <c r="FU239" s="149"/>
      <c r="FV239" s="149"/>
      <c r="FW239" s="149"/>
      <c r="FX239" s="149"/>
      <c r="FY239" s="149"/>
      <c r="FZ239" s="149"/>
      <c r="GA239" s="149"/>
      <c r="GB239" s="149"/>
      <c r="GC239" s="149"/>
      <c r="GD239" s="149"/>
      <c r="GE239" s="149"/>
      <c r="GF239" s="149"/>
      <c r="GG239" s="149"/>
      <c r="GH239" s="149"/>
      <c r="GI239" s="149"/>
      <c r="GJ239" s="149"/>
      <c r="GK239" s="149"/>
      <c r="GL239" s="149"/>
      <c r="GM239" s="149"/>
      <c r="GN239" s="149"/>
      <c r="GO239" s="149"/>
      <c r="GP239" s="149"/>
      <c r="GQ239" s="149"/>
      <c r="GR239" s="149"/>
      <c r="GS239" s="149"/>
      <c r="GT239" s="149"/>
      <c r="GU239" s="149"/>
      <c r="GV239" s="149"/>
      <c r="GW239" s="149"/>
      <c r="GX239" s="149"/>
      <c r="GY239" s="149"/>
      <c r="GZ239" s="149"/>
      <c r="HA239" s="149"/>
      <c r="HB239" s="149"/>
      <c r="HC239" s="149"/>
      <c r="HD239" s="149"/>
      <c r="HE239" s="149"/>
      <c r="HF239" s="149"/>
      <c r="HG239" s="149"/>
      <c r="HH239" s="149"/>
      <c r="HI239" s="149"/>
      <c r="HJ239" s="149"/>
      <c r="HK239" s="149"/>
      <c r="HL239" s="149"/>
      <c r="HM239" s="149"/>
      <c r="HN239" s="149"/>
      <c r="HO239" s="149"/>
      <c r="HP239" s="149"/>
      <c r="HQ239" s="149"/>
      <c r="HR239" s="149"/>
    </row>
    <row r="240" spans="1:243" s="150" customFormat="1" ht="12.75" hidden="1" customHeight="1">
      <c r="A240" s="93" t="s">
        <v>1938</v>
      </c>
      <c r="B240" s="111" t="s">
        <v>284</v>
      </c>
      <c r="C240" s="123" t="s">
        <v>283</v>
      </c>
      <c r="D240" s="58">
        <v>16688.25</v>
      </c>
      <c r="E240" s="58">
        <v>4862.43</v>
      </c>
      <c r="F240" s="58">
        <v>4346.66</v>
      </c>
      <c r="G240" s="58">
        <v>5800</v>
      </c>
      <c r="H240" s="58">
        <v>6000</v>
      </c>
      <c r="I240" s="58">
        <v>6200</v>
      </c>
      <c r="J240" s="58">
        <v>6400</v>
      </c>
      <c r="K240" s="58">
        <v>6600</v>
      </c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49"/>
      <c r="CG240" s="149"/>
      <c r="CH240" s="149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49"/>
      <c r="DE240" s="149"/>
      <c r="DF240" s="149"/>
      <c r="DG240" s="149"/>
      <c r="DH240" s="149"/>
      <c r="DI240" s="149"/>
      <c r="DJ240" s="149"/>
      <c r="DK240" s="149"/>
      <c r="DL240" s="149"/>
      <c r="DM240" s="149"/>
      <c r="DN240" s="149"/>
      <c r="DO240" s="149"/>
      <c r="DP240" s="149"/>
      <c r="DQ240" s="149"/>
      <c r="DR240" s="149"/>
      <c r="DS240" s="149"/>
      <c r="DT240" s="149"/>
      <c r="DU240" s="149"/>
      <c r="DV240" s="149"/>
      <c r="DW240" s="149"/>
      <c r="DX240" s="149"/>
      <c r="DY240" s="149"/>
      <c r="DZ240" s="149"/>
      <c r="EA240" s="149"/>
      <c r="EB240" s="149"/>
      <c r="EC240" s="149"/>
      <c r="ED240" s="149"/>
      <c r="EE240" s="149"/>
      <c r="EF240" s="149"/>
      <c r="EG240" s="149"/>
      <c r="EH240" s="149"/>
      <c r="EI240" s="149"/>
      <c r="EJ240" s="149"/>
      <c r="EK240" s="149"/>
      <c r="EL240" s="149"/>
      <c r="EM240" s="149"/>
      <c r="EN240" s="149"/>
      <c r="EO240" s="149"/>
      <c r="EP240" s="149"/>
      <c r="EQ240" s="149"/>
      <c r="ER240" s="149"/>
      <c r="ES240" s="149"/>
      <c r="ET240" s="149"/>
      <c r="EU240" s="149"/>
      <c r="EV240" s="149"/>
      <c r="EW240" s="149"/>
      <c r="EX240" s="149"/>
      <c r="EY240" s="149"/>
      <c r="EZ240" s="149"/>
      <c r="FA240" s="149"/>
      <c r="FB240" s="149"/>
      <c r="FC240" s="149"/>
      <c r="FD240" s="149"/>
      <c r="FE240" s="149"/>
      <c r="FF240" s="149"/>
      <c r="FG240" s="149"/>
      <c r="FH240" s="149"/>
      <c r="FI240" s="149"/>
      <c r="FJ240" s="149"/>
      <c r="FK240" s="149"/>
      <c r="FL240" s="149"/>
      <c r="FM240" s="149"/>
      <c r="FN240" s="149"/>
      <c r="FO240" s="149"/>
      <c r="FP240" s="149"/>
      <c r="FQ240" s="149"/>
      <c r="FR240" s="149"/>
      <c r="FS240" s="149"/>
      <c r="FT240" s="149"/>
      <c r="FU240" s="149"/>
      <c r="FV240" s="149"/>
      <c r="FW240" s="149"/>
      <c r="FX240" s="149"/>
      <c r="FY240" s="149"/>
      <c r="FZ240" s="149"/>
      <c r="GA240" s="149"/>
      <c r="GB240" s="149"/>
      <c r="GC240" s="149"/>
      <c r="GD240" s="149"/>
      <c r="GE240" s="149"/>
      <c r="GF240" s="149"/>
      <c r="GG240" s="149"/>
      <c r="GH240" s="149"/>
      <c r="GI240" s="149"/>
      <c r="GJ240" s="149"/>
      <c r="GK240" s="149"/>
      <c r="GL240" s="149"/>
      <c r="GM240" s="149"/>
      <c r="GN240" s="149"/>
      <c r="GO240" s="149"/>
      <c r="GP240" s="149"/>
      <c r="GQ240" s="149"/>
      <c r="GR240" s="149"/>
      <c r="GS240" s="149"/>
      <c r="GT240" s="149"/>
      <c r="GU240" s="149"/>
      <c r="GV240" s="149"/>
      <c r="GW240" s="149"/>
      <c r="GX240" s="149"/>
      <c r="GY240" s="149"/>
      <c r="GZ240" s="149"/>
      <c r="HA240" s="149"/>
      <c r="HB240" s="149"/>
      <c r="HC240" s="149"/>
      <c r="HD240" s="149"/>
      <c r="HE240" s="149"/>
      <c r="HF240" s="149"/>
      <c r="HG240" s="149"/>
      <c r="HH240" s="149"/>
      <c r="HI240" s="149"/>
      <c r="HJ240" s="149"/>
      <c r="HK240" s="149"/>
      <c r="HL240" s="149"/>
      <c r="HM240" s="149"/>
      <c r="HN240" s="149"/>
      <c r="HO240" s="149"/>
      <c r="HP240" s="149"/>
      <c r="HQ240" s="149"/>
      <c r="HR240" s="149"/>
    </row>
    <row r="241" spans="1:243" s="150" customFormat="1" ht="12.75" hidden="1" customHeight="1">
      <c r="A241" s="93" t="s">
        <v>1939</v>
      </c>
      <c r="B241" s="111" t="s">
        <v>302</v>
      </c>
      <c r="C241" s="123" t="s">
        <v>301</v>
      </c>
      <c r="D241" s="58">
        <v>60381.25</v>
      </c>
      <c r="E241" s="58">
        <v>42441.16</v>
      </c>
      <c r="F241" s="58">
        <v>14198.2</v>
      </c>
      <c r="G241" s="58">
        <v>17600</v>
      </c>
      <c r="H241" s="58">
        <v>18300</v>
      </c>
      <c r="I241" s="58">
        <v>19000</v>
      </c>
      <c r="J241" s="58">
        <v>19620</v>
      </c>
      <c r="K241" s="58">
        <v>20250</v>
      </c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  <c r="BY241" s="149"/>
      <c r="BZ241" s="149"/>
      <c r="CA241" s="149"/>
      <c r="CB241" s="149"/>
      <c r="CC241" s="149"/>
      <c r="CD241" s="149"/>
      <c r="CE241" s="149"/>
      <c r="CF241" s="149"/>
      <c r="CG241" s="149"/>
      <c r="CH241" s="149"/>
      <c r="CI241" s="149"/>
      <c r="CJ241" s="149"/>
      <c r="CK241" s="149"/>
      <c r="CL241" s="149"/>
      <c r="CM241" s="149"/>
      <c r="CN241" s="149"/>
      <c r="CO241" s="149"/>
      <c r="CP241" s="149"/>
      <c r="CQ241" s="149"/>
      <c r="CR241" s="149"/>
      <c r="CS241" s="149"/>
      <c r="CT241" s="149"/>
      <c r="CU241" s="149"/>
      <c r="CV241" s="149"/>
      <c r="CW241" s="149"/>
      <c r="CX241" s="149"/>
      <c r="CY241" s="149"/>
      <c r="CZ241" s="149"/>
      <c r="DA241" s="149"/>
      <c r="DB241" s="149"/>
      <c r="DC241" s="149"/>
      <c r="DD241" s="149"/>
      <c r="DE241" s="149"/>
      <c r="DF241" s="149"/>
      <c r="DG241" s="149"/>
      <c r="DH241" s="149"/>
      <c r="DI241" s="149"/>
      <c r="DJ241" s="149"/>
      <c r="DK241" s="149"/>
      <c r="DL241" s="149"/>
      <c r="DM241" s="149"/>
      <c r="DN241" s="149"/>
      <c r="DO241" s="149"/>
      <c r="DP241" s="149"/>
      <c r="DQ241" s="149"/>
      <c r="DR241" s="149"/>
      <c r="DS241" s="149"/>
      <c r="DT241" s="149"/>
      <c r="DU241" s="149"/>
      <c r="DV241" s="149"/>
      <c r="DW241" s="149"/>
      <c r="DX241" s="149"/>
      <c r="DY241" s="149"/>
      <c r="DZ241" s="149"/>
      <c r="EA241" s="149"/>
      <c r="EB241" s="149"/>
      <c r="EC241" s="149"/>
      <c r="ED241" s="149"/>
      <c r="EE241" s="149"/>
      <c r="EF241" s="149"/>
      <c r="EG241" s="149"/>
      <c r="EH241" s="149"/>
      <c r="EI241" s="149"/>
      <c r="EJ241" s="149"/>
      <c r="EK241" s="149"/>
      <c r="EL241" s="149"/>
      <c r="EM241" s="149"/>
      <c r="EN241" s="149"/>
      <c r="EO241" s="149"/>
      <c r="EP241" s="149"/>
      <c r="EQ241" s="149"/>
      <c r="ER241" s="149"/>
      <c r="ES241" s="149"/>
      <c r="ET241" s="149"/>
      <c r="EU241" s="149"/>
      <c r="EV241" s="149"/>
      <c r="EW241" s="149"/>
      <c r="EX241" s="149"/>
      <c r="EY241" s="149"/>
      <c r="EZ241" s="149"/>
      <c r="FA241" s="149"/>
      <c r="FB241" s="149"/>
      <c r="FC241" s="149"/>
      <c r="FD241" s="149"/>
      <c r="FE241" s="149"/>
      <c r="FF241" s="149"/>
      <c r="FG241" s="149"/>
      <c r="FH241" s="149"/>
      <c r="FI241" s="149"/>
      <c r="FJ241" s="149"/>
      <c r="FK241" s="149"/>
      <c r="FL241" s="149"/>
      <c r="FM241" s="149"/>
      <c r="FN241" s="149"/>
      <c r="FO241" s="149"/>
      <c r="FP241" s="149"/>
      <c r="FQ241" s="149"/>
      <c r="FR241" s="149"/>
      <c r="FS241" s="149"/>
      <c r="FT241" s="149"/>
      <c r="FU241" s="149"/>
      <c r="FV241" s="149"/>
      <c r="FW241" s="149"/>
      <c r="FX241" s="149"/>
      <c r="FY241" s="149"/>
      <c r="FZ241" s="149"/>
      <c r="GA241" s="149"/>
      <c r="GB241" s="149"/>
      <c r="GC241" s="149"/>
      <c r="GD241" s="149"/>
      <c r="GE241" s="149"/>
      <c r="GF241" s="149"/>
      <c r="GG241" s="149"/>
      <c r="GH241" s="149"/>
      <c r="GI241" s="149"/>
      <c r="GJ241" s="149"/>
      <c r="GK241" s="149"/>
      <c r="GL241" s="149"/>
      <c r="GM241" s="149"/>
      <c r="GN241" s="149"/>
      <c r="GO241" s="149"/>
      <c r="GP241" s="149"/>
      <c r="GQ241" s="149"/>
      <c r="GR241" s="149"/>
      <c r="GS241" s="149"/>
      <c r="GT241" s="149"/>
      <c r="GU241" s="149"/>
      <c r="GV241" s="149"/>
      <c r="GW241" s="149"/>
      <c r="GX241" s="149"/>
      <c r="GY241" s="149"/>
      <c r="GZ241" s="149"/>
      <c r="HA241" s="149"/>
      <c r="HB241" s="149"/>
      <c r="HC241" s="149"/>
      <c r="HD241" s="149"/>
      <c r="HE241" s="149"/>
      <c r="HF241" s="149"/>
      <c r="HG241" s="149"/>
      <c r="HH241" s="149"/>
      <c r="HI241" s="149"/>
      <c r="HJ241" s="149"/>
      <c r="HK241" s="149"/>
      <c r="HL241" s="149"/>
      <c r="HM241" s="149"/>
      <c r="HN241" s="149"/>
      <c r="HO241" s="149"/>
      <c r="HP241" s="149"/>
      <c r="HQ241" s="149"/>
      <c r="HR241" s="149"/>
    </row>
    <row r="242" spans="1:243" s="149" customFormat="1" ht="12.75" hidden="1" customHeight="1">
      <c r="A242" s="93" t="s">
        <v>1940</v>
      </c>
      <c r="B242" s="111" t="s">
        <v>335</v>
      </c>
      <c r="C242" s="123" t="s">
        <v>334</v>
      </c>
      <c r="D242" s="58">
        <v>9083.89</v>
      </c>
      <c r="E242" s="58">
        <v>9025.39</v>
      </c>
      <c r="F242" s="58">
        <v>3352.74</v>
      </c>
      <c r="G242" s="58">
        <v>4000</v>
      </c>
      <c r="H242" s="58">
        <v>4150</v>
      </c>
      <c r="I242" s="58">
        <v>4300</v>
      </c>
      <c r="J242" s="58">
        <v>4440</v>
      </c>
      <c r="K242" s="58">
        <v>4600</v>
      </c>
      <c r="HS242" s="150"/>
      <c r="HT242" s="150"/>
      <c r="HU242" s="150"/>
      <c r="HV242" s="150"/>
      <c r="HW242" s="150"/>
      <c r="HX242" s="150"/>
      <c r="HY242" s="150"/>
      <c r="HZ242" s="150"/>
      <c r="IA242" s="150"/>
      <c r="IB242" s="150"/>
      <c r="IC242" s="150"/>
      <c r="ID242" s="150"/>
      <c r="IE242" s="150"/>
      <c r="IF242" s="150"/>
      <c r="IG242" s="150"/>
      <c r="IH242" s="150"/>
      <c r="II242" s="150"/>
    </row>
    <row r="243" spans="1:243" s="149" customFormat="1" ht="12.75" hidden="1" customHeight="1">
      <c r="A243" s="93" t="s">
        <v>1941</v>
      </c>
      <c r="B243" s="111" t="s">
        <v>353</v>
      </c>
      <c r="C243" s="123" t="s">
        <v>352</v>
      </c>
      <c r="D243" s="58">
        <v>9673.41</v>
      </c>
      <c r="E243" s="58">
        <v>6256.34</v>
      </c>
      <c r="F243" s="58">
        <v>8794.89</v>
      </c>
      <c r="G243" s="58">
        <v>12700</v>
      </c>
      <c r="H243" s="58">
        <v>13100</v>
      </c>
      <c r="I243" s="58">
        <v>13500</v>
      </c>
      <c r="J243" s="58">
        <v>13940</v>
      </c>
      <c r="K243" s="58">
        <v>14400</v>
      </c>
      <c r="HS243" s="150"/>
      <c r="HT243" s="150"/>
      <c r="HU243" s="150"/>
      <c r="HV243" s="150"/>
      <c r="HW243" s="150"/>
      <c r="HX243" s="150"/>
      <c r="HY243" s="150"/>
      <c r="HZ243" s="150"/>
      <c r="IA243" s="150"/>
      <c r="IB243" s="150"/>
      <c r="IC243" s="150"/>
      <c r="ID243" s="150"/>
      <c r="IE243" s="150"/>
      <c r="IF243" s="150"/>
      <c r="IG243" s="150"/>
      <c r="IH243" s="150"/>
      <c r="II243" s="150"/>
    </row>
    <row r="244" spans="1:243" s="149" customFormat="1" ht="12.75" hidden="1" customHeight="1">
      <c r="A244" s="93" t="s">
        <v>1942</v>
      </c>
      <c r="B244" s="111" t="s">
        <v>359</v>
      </c>
      <c r="C244" s="123" t="s">
        <v>358</v>
      </c>
      <c r="D244" s="58">
        <v>2595.71</v>
      </c>
      <c r="E244" s="58">
        <v>322.93</v>
      </c>
      <c r="F244" s="58">
        <v>817.86</v>
      </c>
      <c r="G244" s="58">
        <v>300</v>
      </c>
      <c r="H244" s="58">
        <v>400</v>
      </c>
      <c r="I244" s="58">
        <v>500</v>
      </c>
      <c r="J244" s="58">
        <v>520</v>
      </c>
      <c r="K244" s="58">
        <v>540</v>
      </c>
      <c r="HS244" s="150"/>
      <c r="HT244" s="150"/>
      <c r="HU244" s="150"/>
      <c r="HV244" s="150"/>
      <c r="HW244" s="150"/>
      <c r="HX244" s="150"/>
      <c r="HY244" s="150"/>
      <c r="HZ244" s="150"/>
      <c r="IA244" s="150"/>
      <c r="IB244" s="150"/>
      <c r="IC244" s="150"/>
      <c r="ID244" s="150"/>
      <c r="IE244" s="150"/>
      <c r="IF244" s="150"/>
      <c r="IG244" s="150"/>
      <c r="IH244" s="150"/>
      <c r="II244" s="150"/>
    </row>
    <row r="245" spans="1:243" s="149" customFormat="1" ht="12.75" hidden="1" customHeight="1">
      <c r="A245" s="93" t="s">
        <v>1943</v>
      </c>
      <c r="B245" s="93" t="s">
        <v>365</v>
      </c>
      <c r="C245" s="123" t="s">
        <v>364</v>
      </c>
      <c r="D245" s="58">
        <v>7713.92</v>
      </c>
      <c r="E245" s="58">
        <v>3284.09</v>
      </c>
      <c r="F245" s="58">
        <v>5379.38</v>
      </c>
      <c r="G245" s="58">
        <v>4500</v>
      </c>
      <c r="H245" s="58">
        <v>4700</v>
      </c>
      <c r="I245" s="58">
        <v>4900</v>
      </c>
      <c r="J245" s="58">
        <v>5060</v>
      </c>
      <c r="K245" s="58">
        <v>5230</v>
      </c>
      <c r="HS245" s="150"/>
      <c r="HT245" s="150"/>
      <c r="HU245" s="150"/>
      <c r="HV245" s="150"/>
      <c r="HW245" s="150"/>
      <c r="HX245" s="150"/>
      <c r="HY245" s="150"/>
      <c r="HZ245" s="150"/>
      <c r="IA245" s="150"/>
      <c r="IB245" s="150"/>
      <c r="IC245" s="150"/>
      <c r="ID245" s="150"/>
      <c r="IE245" s="150"/>
      <c r="IF245" s="150"/>
      <c r="IG245" s="150"/>
      <c r="IH245" s="150"/>
      <c r="II245" s="150"/>
    </row>
    <row r="246" spans="1:243" s="150" customFormat="1" ht="12.75" hidden="1" customHeight="1">
      <c r="A246" s="93" t="s">
        <v>1946</v>
      </c>
      <c r="B246" s="93" t="s">
        <v>344</v>
      </c>
      <c r="C246" s="123" t="s">
        <v>343</v>
      </c>
      <c r="D246" s="58">
        <v>1871.36</v>
      </c>
      <c r="E246" s="58">
        <v>1107.93</v>
      </c>
      <c r="F246" s="58">
        <v>499.68</v>
      </c>
      <c r="G246" s="58"/>
      <c r="H246" s="58"/>
      <c r="I246" s="58"/>
      <c r="J246" s="58"/>
      <c r="K246" s="58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49"/>
      <c r="DN246" s="149"/>
      <c r="DO246" s="149"/>
      <c r="DP246" s="149"/>
      <c r="DQ246" s="149"/>
      <c r="DR246" s="149"/>
      <c r="DS246" s="149"/>
      <c r="DT246" s="149"/>
      <c r="DU246" s="149"/>
      <c r="DV246" s="149"/>
      <c r="DW246" s="149"/>
      <c r="DX246" s="149"/>
      <c r="DY246" s="149"/>
      <c r="DZ246" s="149"/>
      <c r="EA246" s="149"/>
      <c r="EB246" s="149"/>
      <c r="EC246" s="149"/>
      <c r="ED246" s="149"/>
      <c r="EE246" s="149"/>
      <c r="EF246" s="149"/>
      <c r="EG246" s="149"/>
      <c r="EH246" s="149"/>
      <c r="EI246" s="149"/>
      <c r="EJ246" s="149"/>
      <c r="EK246" s="149"/>
      <c r="EL246" s="149"/>
      <c r="EM246" s="149"/>
      <c r="EN246" s="149"/>
      <c r="EO246" s="149"/>
      <c r="EP246" s="149"/>
      <c r="EQ246" s="149"/>
      <c r="ER246" s="149"/>
      <c r="ES246" s="149"/>
      <c r="ET246" s="149"/>
      <c r="EU246" s="149"/>
      <c r="EV246" s="149"/>
      <c r="EW246" s="149"/>
      <c r="EX246" s="149"/>
      <c r="EY246" s="149"/>
      <c r="EZ246" s="149"/>
      <c r="FA246" s="149"/>
      <c r="FB246" s="149"/>
      <c r="FC246" s="149"/>
      <c r="FD246" s="149"/>
      <c r="FE246" s="149"/>
      <c r="FF246" s="149"/>
      <c r="FG246" s="149"/>
      <c r="FH246" s="149"/>
      <c r="FI246" s="149"/>
      <c r="FJ246" s="149"/>
      <c r="FK246" s="149"/>
      <c r="FL246" s="149"/>
      <c r="FM246" s="149"/>
      <c r="FN246" s="149"/>
      <c r="FO246" s="149"/>
      <c r="FP246" s="149"/>
      <c r="FQ246" s="149"/>
      <c r="FR246" s="149"/>
      <c r="FS246" s="149"/>
      <c r="FT246" s="149"/>
      <c r="FU246" s="149"/>
      <c r="FV246" s="149"/>
      <c r="FW246" s="149"/>
      <c r="FX246" s="149"/>
      <c r="FY246" s="149"/>
      <c r="FZ246" s="149"/>
      <c r="GA246" s="149"/>
      <c r="GB246" s="149"/>
      <c r="GC246" s="149"/>
      <c r="GD246" s="149"/>
      <c r="GE246" s="149"/>
      <c r="GF246" s="149"/>
      <c r="GG246" s="149"/>
      <c r="GH246" s="149"/>
      <c r="GI246" s="149"/>
      <c r="GJ246" s="149"/>
      <c r="GK246" s="149"/>
      <c r="GL246" s="149"/>
      <c r="GM246" s="149"/>
      <c r="GN246" s="149"/>
      <c r="GO246" s="149"/>
      <c r="GP246" s="149"/>
      <c r="GQ246" s="149"/>
      <c r="GR246" s="149"/>
      <c r="GS246" s="149"/>
      <c r="GT246" s="149"/>
      <c r="GU246" s="149"/>
      <c r="GV246" s="149"/>
      <c r="GW246" s="149"/>
      <c r="GX246" s="149"/>
      <c r="GY246" s="149"/>
      <c r="GZ246" s="149"/>
      <c r="HA246" s="149"/>
      <c r="HB246" s="149"/>
      <c r="HC246" s="149"/>
      <c r="HD246" s="149"/>
      <c r="HE246" s="149"/>
      <c r="HF246" s="149"/>
      <c r="HG246" s="149"/>
      <c r="HH246" s="149"/>
      <c r="HI246" s="149"/>
      <c r="HJ246" s="149"/>
      <c r="HK246" s="149"/>
      <c r="HL246" s="149"/>
      <c r="HM246" s="149"/>
      <c r="HN246" s="149"/>
      <c r="HO246" s="149"/>
      <c r="HP246" s="149"/>
      <c r="HQ246" s="149"/>
      <c r="HR246" s="149"/>
    </row>
    <row r="247" spans="1:243" s="150" customFormat="1" ht="12.75" hidden="1" customHeight="1">
      <c r="A247" s="93" t="s">
        <v>1947</v>
      </c>
      <c r="B247" s="93" t="s">
        <v>1948</v>
      </c>
      <c r="C247" s="123" t="s">
        <v>310</v>
      </c>
      <c r="D247" s="58">
        <v>4763.7</v>
      </c>
      <c r="E247" s="58">
        <v>12200.83</v>
      </c>
      <c r="F247" s="58">
        <v>3520.33</v>
      </c>
      <c r="G247" s="58"/>
      <c r="H247" s="58"/>
      <c r="I247" s="58"/>
      <c r="J247" s="58"/>
      <c r="K247" s="58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  <c r="DM247" s="149"/>
      <c r="DN247" s="149"/>
      <c r="DO247" s="149"/>
      <c r="DP247" s="149"/>
      <c r="DQ247" s="149"/>
      <c r="DR247" s="149"/>
      <c r="DS247" s="149"/>
      <c r="DT247" s="149"/>
      <c r="DU247" s="149"/>
      <c r="DV247" s="149"/>
      <c r="DW247" s="149"/>
      <c r="DX247" s="149"/>
      <c r="DY247" s="149"/>
      <c r="DZ247" s="149"/>
      <c r="EA247" s="149"/>
      <c r="EB247" s="149"/>
      <c r="EC247" s="149"/>
      <c r="ED247" s="149"/>
      <c r="EE247" s="149"/>
      <c r="EF247" s="149"/>
      <c r="EG247" s="149"/>
      <c r="EH247" s="149"/>
      <c r="EI247" s="149"/>
      <c r="EJ247" s="149"/>
      <c r="EK247" s="149"/>
      <c r="EL247" s="149"/>
      <c r="EM247" s="149"/>
      <c r="EN247" s="149"/>
      <c r="EO247" s="149"/>
      <c r="EP247" s="149"/>
      <c r="EQ247" s="149"/>
      <c r="ER247" s="149"/>
      <c r="ES247" s="149"/>
      <c r="ET247" s="149"/>
      <c r="EU247" s="149"/>
      <c r="EV247" s="149"/>
      <c r="EW247" s="149"/>
      <c r="EX247" s="149"/>
      <c r="EY247" s="149"/>
      <c r="EZ247" s="149"/>
      <c r="FA247" s="149"/>
      <c r="FB247" s="149"/>
      <c r="FC247" s="149"/>
      <c r="FD247" s="149"/>
      <c r="FE247" s="149"/>
      <c r="FF247" s="149"/>
      <c r="FG247" s="149"/>
      <c r="FH247" s="149"/>
      <c r="FI247" s="149"/>
      <c r="FJ247" s="149"/>
      <c r="FK247" s="149"/>
      <c r="FL247" s="149"/>
      <c r="FM247" s="149"/>
      <c r="FN247" s="149"/>
      <c r="FO247" s="149"/>
      <c r="FP247" s="149"/>
      <c r="FQ247" s="149"/>
      <c r="FR247" s="149"/>
      <c r="FS247" s="149"/>
      <c r="FT247" s="149"/>
      <c r="FU247" s="149"/>
      <c r="FV247" s="149"/>
      <c r="FW247" s="149"/>
      <c r="FX247" s="149"/>
      <c r="FY247" s="149"/>
      <c r="FZ247" s="149"/>
      <c r="GA247" s="149"/>
      <c r="GB247" s="149"/>
      <c r="GC247" s="149"/>
      <c r="GD247" s="149"/>
      <c r="GE247" s="149"/>
      <c r="GF247" s="149"/>
      <c r="GG247" s="149"/>
      <c r="GH247" s="149"/>
      <c r="GI247" s="149"/>
      <c r="GJ247" s="149"/>
      <c r="GK247" s="149"/>
      <c r="GL247" s="149"/>
      <c r="GM247" s="149"/>
      <c r="GN247" s="149"/>
      <c r="GO247" s="149"/>
      <c r="GP247" s="149"/>
      <c r="GQ247" s="149"/>
      <c r="GR247" s="149"/>
      <c r="GS247" s="149"/>
      <c r="GT247" s="149"/>
      <c r="GU247" s="149"/>
      <c r="GV247" s="149"/>
      <c r="GW247" s="149"/>
      <c r="GX247" s="149"/>
      <c r="GY247" s="149"/>
      <c r="GZ247" s="149"/>
      <c r="HA247" s="149"/>
      <c r="HB247" s="149"/>
      <c r="HC247" s="149"/>
      <c r="HD247" s="149"/>
      <c r="HE247" s="149"/>
      <c r="HF247" s="149"/>
      <c r="HG247" s="149"/>
      <c r="HH247" s="149"/>
      <c r="HI247" s="149"/>
      <c r="HJ247" s="149"/>
      <c r="HK247" s="149"/>
      <c r="HL247" s="149"/>
      <c r="HM247" s="149"/>
      <c r="HN247" s="149"/>
      <c r="HO247" s="149"/>
      <c r="HP247" s="149"/>
      <c r="HQ247" s="149"/>
      <c r="HR247" s="149"/>
    </row>
    <row r="248" spans="1:243" s="150" customFormat="1" ht="12.75" hidden="1" customHeight="1">
      <c r="A248" s="93" t="s">
        <v>1949</v>
      </c>
      <c r="B248" s="93" t="s">
        <v>1950</v>
      </c>
      <c r="C248" s="123" t="s">
        <v>325</v>
      </c>
      <c r="D248" s="58">
        <v>33008.75</v>
      </c>
      <c r="E248" s="58">
        <v>30366.52</v>
      </c>
      <c r="F248" s="58">
        <v>17543.82</v>
      </c>
      <c r="G248" s="58"/>
      <c r="H248" s="58"/>
      <c r="I248" s="58"/>
      <c r="J248" s="58"/>
      <c r="K248" s="58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  <c r="DM248" s="149"/>
      <c r="DN248" s="149"/>
      <c r="DO248" s="149"/>
      <c r="DP248" s="149"/>
      <c r="DQ248" s="149"/>
      <c r="DR248" s="149"/>
      <c r="DS248" s="149"/>
      <c r="DT248" s="149"/>
      <c r="DU248" s="149"/>
      <c r="DV248" s="149"/>
      <c r="DW248" s="149"/>
      <c r="DX248" s="149"/>
      <c r="DY248" s="149"/>
      <c r="DZ248" s="149"/>
      <c r="EA248" s="149"/>
      <c r="EB248" s="149"/>
      <c r="EC248" s="149"/>
      <c r="ED248" s="149"/>
      <c r="EE248" s="149"/>
      <c r="EF248" s="149"/>
      <c r="EG248" s="149"/>
      <c r="EH248" s="149"/>
      <c r="EI248" s="149"/>
      <c r="EJ248" s="149"/>
      <c r="EK248" s="149"/>
      <c r="EL248" s="149"/>
      <c r="EM248" s="149"/>
      <c r="EN248" s="149"/>
      <c r="EO248" s="149"/>
      <c r="EP248" s="149"/>
      <c r="EQ248" s="149"/>
      <c r="ER248" s="149"/>
      <c r="ES248" s="149"/>
      <c r="ET248" s="149"/>
      <c r="EU248" s="149"/>
      <c r="EV248" s="149"/>
      <c r="EW248" s="149"/>
      <c r="EX248" s="149"/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49"/>
      <c r="FK248" s="149"/>
      <c r="FL248" s="149"/>
      <c r="FM248" s="149"/>
      <c r="FN248" s="149"/>
      <c r="FO248" s="149"/>
      <c r="FP248" s="149"/>
      <c r="FQ248" s="149"/>
      <c r="FR248" s="149"/>
      <c r="FS248" s="149"/>
      <c r="FT248" s="149"/>
      <c r="FU248" s="149"/>
      <c r="FV248" s="149"/>
      <c r="FW248" s="149"/>
      <c r="FX248" s="149"/>
      <c r="FY248" s="149"/>
      <c r="FZ248" s="149"/>
      <c r="GA248" s="149"/>
      <c r="GB248" s="149"/>
      <c r="GC248" s="149"/>
      <c r="GD248" s="149"/>
      <c r="GE248" s="149"/>
      <c r="GF248" s="149"/>
      <c r="GG248" s="149"/>
      <c r="GH248" s="149"/>
      <c r="GI248" s="149"/>
      <c r="GJ248" s="149"/>
      <c r="GK248" s="149"/>
      <c r="GL248" s="149"/>
      <c r="GM248" s="149"/>
      <c r="GN248" s="149"/>
      <c r="GO248" s="149"/>
      <c r="GP248" s="149"/>
      <c r="GQ248" s="149"/>
      <c r="GR248" s="149"/>
      <c r="GS248" s="149"/>
      <c r="GT248" s="149"/>
      <c r="GU248" s="149"/>
      <c r="GV248" s="149"/>
      <c r="GW248" s="149"/>
      <c r="GX248" s="149"/>
      <c r="GY248" s="149"/>
      <c r="GZ248" s="149"/>
      <c r="HA248" s="149"/>
      <c r="HB248" s="149"/>
      <c r="HC248" s="149"/>
      <c r="HD248" s="149"/>
      <c r="HE248" s="149"/>
      <c r="HF248" s="149"/>
      <c r="HG248" s="149"/>
      <c r="HH248" s="149"/>
      <c r="HI248" s="149"/>
      <c r="HJ248" s="149"/>
      <c r="HK248" s="149"/>
      <c r="HL248" s="149"/>
      <c r="HM248" s="149"/>
      <c r="HN248" s="149"/>
      <c r="HO248" s="149"/>
      <c r="HP248" s="149"/>
      <c r="HQ248" s="149"/>
      <c r="HR248" s="149"/>
    </row>
    <row r="249" spans="1:243" s="150" customFormat="1" ht="12.75" hidden="1" customHeight="1">
      <c r="A249" s="93" t="s">
        <v>1951</v>
      </c>
      <c r="B249" s="93" t="s">
        <v>329</v>
      </c>
      <c r="C249" s="123" t="s">
        <v>328</v>
      </c>
      <c r="D249" s="58">
        <v>12460.94</v>
      </c>
      <c r="E249" s="58">
        <v>10880.15</v>
      </c>
      <c r="F249" s="58">
        <v>648.41999999999996</v>
      </c>
      <c r="G249" s="58">
        <v>1800</v>
      </c>
      <c r="H249" s="58">
        <v>1900</v>
      </c>
      <c r="I249" s="58">
        <v>2000</v>
      </c>
      <c r="J249" s="58">
        <v>2070</v>
      </c>
      <c r="K249" s="58">
        <v>2130</v>
      </c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  <c r="HE249" s="149"/>
      <c r="HF249" s="149"/>
      <c r="HG249" s="149"/>
      <c r="HH249" s="149"/>
      <c r="HI249" s="149"/>
      <c r="HJ249" s="149"/>
      <c r="HK249" s="149"/>
      <c r="HL249" s="149"/>
      <c r="HM249" s="149"/>
      <c r="HN249" s="149"/>
      <c r="HO249" s="149"/>
      <c r="HP249" s="149"/>
      <c r="HQ249" s="149"/>
      <c r="HR249" s="149"/>
    </row>
    <row r="250" spans="1:243" s="150" customFormat="1" ht="12.75" hidden="1" customHeight="1">
      <c r="A250" s="93" t="s">
        <v>1952</v>
      </c>
      <c r="B250" s="93" t="s">
        <v>368</v>
      </c>
      <c r="C250" s="123" t="s">
        <v>367</v>
      </c>
      <c r="D250" s="58">
        <v>40056.89</v>
      </c>
      <c r="E250" s="58">
        <v>3858.72</v>
      </c>
      <c r="F250" s="58">
        <v>1038</v>
      </c>
      <c r="G250" s="58"/>
      <c r="H250" s="58"/>
      <c r="I250" s="58"/>
      <c r="J250" s="58"/>
      <c r="K250" s="58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149"/>
      <c r="EX250" s="149"/>
      <c r="EY250" s="149"/>
      <c r="EZ250" s="149"/>
      <c r="FA250" s="149"/>
      <c r="FB250" s="149"/>
      <c r="FC250" s="149"/>
      <c r="FD250" s="149"/>
      <c r="FE250" s="149"/>
      <c r="FF250" s="149"/>
      <c r="FG250" s="149"/>
      <c r="FH250" s="149"/>
      <c r="FI250" s="149"/>
      <c r="FJ250" s="149"/>
      <c r="FK250" s="149"/>
      <c r="FL250" s="149"/>
      <c r="FM250" s="149"/>
      <c r="FN250" s="149"/>
      <c r="FO250" s="149"/>
      <c r="FP250" s="149"/>
      <c r="FQ250" s="149"/>
      <c r="FR250" s="149"/>
      <c r="FS250" s="149"/>
      <c r="FT250" s="149"/>
      <c r="FU250" s="149"/>
      <c r="FV250" s="149"/>
      <c r="FW250" s="149"/>
      <c r="FX250" s="149"/>
      <c r="FY250" s="149"/>
      <c r="FZ250" s="149"/>
      <c r="GA250" s="149"/>
      <c r="GB250" s="149"/>
      <c r="GC250" s="149"/>
      <c r="GD250" s="149"/>
      <c r="GE250" s="149"/>
      <c r="GF250" s="149"/>
      <c r="GG250" s="149"/>
      <c r="GH250" s="149"/>
      <c r="GI250" s="149"/>
      <c r="GJ250" s="149"/>
      <c r="GK250" s="149"/>
      <c r="GL250" s="149"/>
      <c r="GM250" s="149"/>
      <c r="GN250" s="149"/>
      <c r="GO250" s="149"/>
      <c r="GP250" s="149"/>
      <c r="GQ250" s="149"/>
      <c r="GR250" s="149"/>
      <c r="GS250" s="149"/>
      <c r="GT250" s="149"/>
      <c r="GU250" s="149"/>
      <c r="GV250" s="149"/>
      <c r="GW250" s="149"/>
      <c r="GX250" s="149"/>
      <c r="GY250" s="149"/>
      <c r="GZ250" s="149"/>
      <c r="HA250" s="149"/>
      <c r="HB250" s="149"/>
      <c r="HC250" s="149"/>
      <c r="HD250" s="149"/>
      <c r="HE250" s="149"/>
      <c r="HF250" s="149"/>
      <c r="HG250" s="149"/>
      <c r="HH250" s="149"/>
      <c r="HI250" s="149"/>
      <c r="HJ250" s="149"/>
      <c r="HK250" s="149"/>
      <c r="HL250" s="149"/>
      <c r="HM250" s="149"/>
      <c r="HN250" s="149"/>
      <c r="HO250" s="149"/>
      <c r="HP250" s="149"/>
      <c r="HQ250" s="149"/>
      <c r="HR250" s="149"/>
    </row>
    <row r="251" spans="1:243" s="150" customFormat="1" ht="12.75" hidden="1" customHeight="1">
      <c r="A251" s="93" t="s">
        <v>1954</v>
      </c>
      <c r="B251" s="93" t="s">
        <v>383</v>
      </c>
      <c r="C251" s="123" t="s">
        <v>1460</v>
      </c>
      <c r="D251" s="58">
        <v>1123.05</v>
      </c>
      <c r="E251" s="58">
        <v>0</v>
      </c>
      <c r="F251" s="58"/>
      <c r="G251" s="58"/>
      <c r="H251" s="58"/>
      <c r="I251" s="58"/>
      <c r="J251" s="58"/>
      <c r="K251" s="58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49"/>
      <c r="EJ251" s="149"/>
      <c r="EK251" s="149"/>
      <c r="EL251" s="149"/>
      <c r="EM251" s="149"/>
      <c r="EN251" s="149"/>
      <c r="EO251" s="149"/>
      <c r="EP251" s="149"/>
      <c r="EQ251" s="149"/>
      <c r="ER251" s="149"/>
      <c r="ES251" s="149"/>
      <c r="ET251" s="149"/>
      <c r="EU251" s="149"/>
      <c r="EV251" s="149"/>
      <c r="EW251" s="149"/>
      <c r="EX251" s="149"/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49"/>
      <c r="FK251" s="149"/>
      <c r="FL251" s="149"/>
      <c r="FM251" s="149"/>
      <c r="FN251" s="149"/>
      <c r="FO251" s="149"/>
      <c r="FP251" s="149"/>
      <c r="FQ251" s="149"/>
      <c r="FR251" s="149"/>
      <c r="FS251" s="149"/>
      <c r="FT251" s="149"/>
      <c r="FU251" s="149"/>
      <c r="FV251" s="149"/>
      <c r="FW251" s="149"/>
      <c r="FX251" s="149"/>
      <c r="FY251" s="149"/>
      <c r="FZ251" s="149"/>
      <c r="GA251" s="149"/>
      <c r="GB251" s="149"/>
      <c r="GC251" s="149"/>
      <c r="GD251" s="149"/>
      <c r="GE251" s="149"/>
      <c r="GF251" s="149"/>
      <c r="GG251" s="149"/>
      <c r="GH251" s="149"/>
      <c r="GI251" s="149"/>
      <c r="GJ251" s="149"/>
      <c r="GK251" s="149"/>
      <c r="GL251" s="149"/>
      <c r="GM251" s="149"/>
      <c r="GN251" s="149"/>
      <c r="GO251" s="149"/>
      <c r="GP251" s="149"/>
      <c r="GQ251" s="149"/>
      <c r="GR251" s="149"/>
      <c r="GS251" s="149"/>
      <c r="GT251" s="149"/>
      <c r="GU251" s="149"/>
      <c r="GV251" s="149"/>
      <c r="GW251" s="149"/>
      <c r="GX251" s="149"/>
      <c r="GY251" s="149"/>
      <c r="GZ251" s="149"/>
      <c r="HA251" s="149"/>
      <c r="HB251" s="149"/>
      <c r="HC251" s="149"/>
      <c r="HD251" s="149"/>
      <c r="HE251" s="149"/>
      <c r="HF251" s="149"/>
      <c r="HG251" s="149"/>
      <c r="HH251" s="149"/>
      <c r="HI251" s="149"/>
      <c r="HJ251" s="149"/>
      <c r="HK251" s="149"/>
      <c r="HL251" s="149"/>
      <c r="HM251" s="149"/>
      <c r="HN251" s="149"/>
      <c r="HO251" s="149"/>
      <c r="HP251" s="149"/>
      <c r="HQ251" s="149"/>
      <c r="HR251" s="149"/>
    </row>
    <row r="252" spans="1:243" s="150" customFormat="1" ht="12.75" hidden="1" customHeight="1">
      <c r="A252" s="93" t="s">
        <v>1955</v>
      </c>
      <c r="B252" s="93" t="s">
        <v>1956</v>
      </c>
      <c r="C252" s="123" t="s">
        <v>385</v>
      </c>
      <c r="D252" s="58">
        <v>38243.1</v>
      </c>
      <c r="E252" s="58">
        <v>10727.36</v>
      </c>
      <c r="F252" s="58">
        <v>644.64</v>
      </c>
      <c r="G252" s="58"/>
      <c r="H252" s="58"/>
      <c r="I252" s="58"/>
      <c r="J252" s="58"/>
      <c r="K252" s="58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49"/>
      <c r="FU252" s="149"/>
      <c r="FV252" s="149"/>
      <c r="FW252" s="149"/>
      <c r="FX252" s="149"/>
      <c r="FY252" s="149"/>
      <c r="FZ252" s="149"/>
      <c r="GA252" s="149"/>
      <c r="GB252" s="149"/>
      <c r="GC252" s="149"/>
      <c r="GD252" s="149"/>
      <c r="GE252" s="149"/>
      <c r="GF252" s="149"/>
      <c r="GG252" s="149"/>
      <c r="GH252" s="149"/>
      <c r="GI252" s="149"/>
      <c r="GJ252" s="149"/>
      <c r="GK252" s="149"/>
      <c r="GL252" s="149"/>
      <c r="GM252" s="149"/>
      <c r="GN252" s="149"/>
      <c r="GO252" s="149"/>
      <c r="GP252" s="149"/>
      <c r="GQ252" s="149"/>
      <c r="GR252" s="149"/>
      <c r="GS252" s="149"/>
      <c r="GT252" s="149"/>
      <c r="GU252" s="149"/>
      <c r="GV252" s="149"/>
      <c r="GW252" s="149"/>
      <c r="GX252" s="149"/>
      <c r="GY252" s="149"/>
      <c r="GZ252" s="149"/>
      <c r="HA252" s="149"/>
      <c r="HB252" s="149"/>
      <c r="HC252" s="149"/>
      <c r="HD252" s="149"/>
      <c r="HE252" s="149"/>
      <c r="HF252" s="149"/>
      <c r="HG252" s="149"/>
      <c r="HH252" s="149"/>
      <c r="HI252" s="149"/>
      <c r="HJ252" s="149"/>
      <c r="HK252" s="149"/>
      <c r="HL252" s="149"/>
      <c r="HM252" s="149"/>
      <c r="HN252" s="149"/>
      <c r="HO252" s="149"/>
      <c r="HP252" s="149"/>
      <c r="HQ252" s="149"/>
      <c r="HR252" s="149"/>
    </row>
    <row r="253" spans="1:243" s="150" customFormat="1" ht="12.75" hidden="1" customHeight="1">
      <c r="A253" s="93" t="s">
        <v>1957</v>
      </c>
      <c r="B253" s="93" t="s">
        <v>1958</v>
      </c>
      <c r="C253" s="123" t="s">
        <v>387</v>
      </c>
      <c r="D253" s="58">
        <v>616.74</v>
      </c>
      <c r="E253" s="58">
        <v>321.25</v>
      </c>
      <c r="F253" s="58"/>
      <c r="G253" s="58"/>
      <c r="H253" s="58"/>
      <c r="I253" s="58"/>
      <c r="J253" s="58"/>
      <c r="K253" s="58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  <c r="DM253" s="149"/>
      <c r="DN253" s="149"/>
      <c r="DO253" s="149"/>
      <c r="DP253" s="149"/>
      <c r="DQ253" s="149"/>
      <c r="DR253" s="149"/>
      <c r="DS253" s="149"/>
      <c r="DT253" s="149"/>
      <c r="DU253" s="149"/>
      <c r="DV253" s="149"/>
      <c r="DW253" s="149"/>
      <c r="DX253" s="149"/>
      <c r="DY253" s="149"/>
      <c r="DZ253" s="149"/>
      <c r="EA253" s="149"/>
      <c r="EB253" s="149"/>
      <c r="EC253" s="149"/>
      <c r="ED253" s="149"/>
      <c r="EE253" s="149"/>
      <c r="EF253" s="149"/>
      <c r="EG253" s="149"/>
      <c r="EH253" s="149"/>
      <c r="EI253" s="149"/>
      <c r="EJ253" s="149"/>
      <c r="EK253" s="149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49"/>
      <c r="EV253" s="149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49"/>
      <c r="FH253" s="149"/>
      <c r="FI253" s="149"/>
      <c r="FJ253" s="149"/>
      <c r="FK253" s="149"/>
      <c r="FL253" s="149"/>
      <c r="FM253" s="149"/>
      <c r="FN253" s="149"/>
      <c r="FO253" s="149"/>
      <c r="FP253" s="149"/>
      <c r="FQ253" s="149"/>
      <c r="FR253" s="149"/>
      <c r="FS253" s="149"/>
      <c r="FT253" s="149"/>
      <c r="FU253" s="149"/>
      <c r="FV253" s="149"/>
      <c r="FW253" s="149"/>
      <c r="FX253" s="149"/>
      <c r="FY253" s="149"/>
      <c r="FZ253" s="149"/>
      <c r="GA253" s="149"/>
      <c r="GB253" s="149"/>
      <c r="GC253" s="149"/>
      <c r="GD253" s="149"/>
      <c r="GE253" s="149"/>
      <c r="GF253" s="149"/>
      <c r="GG253" s="149"/>
      <c r="GH253" s="149"/>
      <c r="GI253" s="149"/>
      <c r="GJ253" s="149"/>
      <c r="GK253" s="149"/>
      <c r="GL253" s="149"/>
      <c r="GM253" s="149"/>
      <c r="GN253" s="149"/>
      <c r="GO253" s="149"/>
      <c r="GP253" s="149"/>
      <c r="GQ253" s="149"/>
      <c r="GR253" s="149"/>
      <c r="GS253" s="149"/>
      <c r="GT253" s="149"/>
      <c r="GU253" s="149"/>
      <c r="GV253" s="149"/>
      <c r="GW253" s="149"/>
      <c r="GX253" s="149"/>
      <c r="GY253" s="149"/>
      <c r="GZ253" s="149"/>
      <c r="HA253" s="149"/>
      <c r="HB253" s="149"/>
      <c r="HC253" s="149"/>
      <c r="HD253" s="149"/>
      <c r="HE253" s="149"/>
      <c r="HF253" s="149"/>
      <c r="HG253" s="149"/>
      <c r="HH253" s="149"/>
      <c r="HI253" s="149"/>
      <c r="HJ253" s="149"/>
      <c r="HK253" s="149"/>
      <c r="HL253" s="149"/>
      <c r="HM253" s="149"/>
      <c r="HN253" s="149"/>
      <c r="HO253" s="149"/>
      <c r="HP253" s="149"/>
      <c r="HQ253" s="149"/>
      <c r="HR253" s="149"/>
    </row>
    <row r="254" spans="1:243" s="150" customFormat="1" ht="12.75" hidden="1" customHeight="1">
      <c r="A254" s="93" t="s">
        <v>1959</v>
      </c>
      <c r="B254" s="93" t="s">
        <v>1960</v>
      </c>
      <c r="C254" s="123" t="s">
        <v>1542</v>
      </c>
      <c r="D254" s="58">
        <v>333.63</v>
      </c>
      <c r="E254" s="58">
        <v>320.35000000000002</v>
      </c>
      <c r="F254" s="58">
        <v>71.760000000000005</v>
      </c>
      <c r="G254" s="58"/>
      <c r="H254" s="58"/>
      <c r="I254" s="58"/>
      <c r="J254" s="58"/>
      <c r="K254" s="58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  <c r="HE254" s="149"/>
      <c r="HF254" s="149"/>
      <c r="HG254" s="149"/>
      <c r="HH254" s="149"/>
      <c r="HI254" s="149"/>
      <c r="HJ254" s="149"/>
      <c r="HK254" s="149"/>
      <c r="HL254" s="149"/>
      <c r="HM254" s="149"/>
      <c r="HN254" s="149"/>
      <c r="HO254" s="149"/>
      <c r="HP254" s="149"/>
      <c r="HQ254" s="149"/>
      <c r="HR254" s="149"/>
    </row>
    <row r="255" spans="1:243" s="150" customFormat="1" ht="12.75" hidden="1" customHeight="1">
      <c r="A255" s="93" t="s">
        <v>1944</v>
      </c>
      <c r="B255" s="93" t="s">
        <v>1945</v>
      </c>
      <c r="C255" s="123" t="s">
        <v>271</v>
      </c>
      <c r="D255" s="58">
        <v>1152.8599999999999</v>
      </c>
      <c r="E255" s="58">
        <v>693.21</v>
      </c>
      <c r="F255" s="58">
        <v>1989.37</v>
      </c>
      <c r="G255" s="58">
        <v>2400</v>
      </c>
      <c r="H255" s="58">
        <v>2500</v>
      </c>
      <c r="I255" s="58">
        <v>2600</v>
      </c>
      <c r="J255" s="58">
        <v>2690</v>
      </c>
      <c r="K255" s="58">
        <v>2770</v>
      </c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  <c r="HE255" s="149"/>
      <c r="HF255" s="149"/>
      <c r="HG255" s="149"/>
      <c r="HH255" s="149"/>
      <c r="HI255" s="149"/>
      <c r="HJ255" s="149"/>
      <c r="HK255" s="149"/>
      <c r="HL255" s="149"/>
      <c r="HM255" s="149"/>
      <c r="HN255" s="149"/>
      <c r="HO255" s="149"/>
      <c r="HP255" s="149"/>
      <c r="HQ255" s="149"/>
      <c r="HR255" s="149"/>
    </row>
    <row r="256" spans="1:243" s="150" customFormat="1" ht="12.75" hidden="1" customHeight="1">
      <c r="A256" s="93" t="s">
        <v>3300</v>
      </c>
      <c r="B256" s="93" t="s">
        <v>1953</v>
      </c>
      <c r="C256" s="123" t="s">
        <v>1059</v>
      </c>
      <c r="D256" s="58">
        <v>241.83</v>
      </c>
      <c r="E256" s="58">
        <v>88.9</v>
      </c>
      <c r="F256" s="58">
        <v>807.2</v>
      </c>
      <c r="G256" s="58"/>
      <c r="H256" s="58"/>
      <c r="I256" s="58"/>
      <c r="J256" s="58"/>
      <c r="K256" s="58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  <c r="DL256" s="149"/>
      <c r="DM256" s="149"/>
      <c r="DN256" s="149"/>
      <c r="DO256" s="149"/>
      <c r="DP256" s="149"/>
      <c r="DQ256" s="149"/>
      <c r="DR256" s="149"/>
      <c r="DS256" s="149"/>
      <c r="DT256" s="149"/>
      <c r="DU256" s="149"/>
      <c r="DV256" s="149"/>
      <c r="DW256" s="149"/>
      <c r="DX256" s="149"/>
      <c r="DY256" s="149"/>
      <c r="DZ256" s="149"/>
      <c r="EA256" s="149"/>
      <c r="EB256" s="149"/>
      <c r="EC256" s="149"/>
      <c r="ED256" s="149"/>
      <c r="EE256" s="149"/>
      <c r="EF256" s="149"/>
      <c r="EG256" s="149"/>
      <c r="EH256" s="149"/>
      <c r="EI256" s="149"/>
      <c r="EJ256" s="149"/>
      <c r="EK256" s="149"/>
      <c r="EL256" s="149"/>
      <c r="EM256" s="149"/>
      <c r="EN256" s="149"/>
      <c r="EO256" s="149"/>
      <c r="EP256" s="149"/>
      <c r="EQ256" s="149"/>
      <c r="ER256" s="149"/>
      <c r="ES256" s="149"/>
      <c r="ET256" s="149"/>
      <c r="EU256" s="149"/>
      <c r="EV256" s="149"/>
      <c r="EW256" s="149"/>
      <c r="EX256" s="149"/>
      <c r="EY256" s="149"/>
      <c r="EZ256" s="149"/>
      <c r="FA256" s="149"/>
      <c r="FB256" s="149"/>
      <c r="FC256" s="149"/>
      <c r="FD256" s="149"/>
      <c r="FE256" s="149"/>
      <c r="FF256" s="149"/>
      <c r="FG256" s="149"/>
      <c r="FH256" s="149"/>
      <c r="FI256" s="149"/>
      <c r="FJ256" s="149"/>
      <c r="FK256" s="149"/>
      <c r="FL256" s="149"/>
      <c r="FM256" s="149"/>
      <c r="FN256" s="149"/>
      <c r="FO256" s="149"/>
      <c r="FP256" s="149"/>
      <c r="FQ256" s="149"/>
      <c r="FR256" s="149"/>
      <c r="FS256" s="149"/>
      <c r="FT256" s="149"/>
      <c r="FU256" s="149"/>
      <c r="FV256" s="149"/>
      <c r="FW256" s="149"/>
      <c r="FX256" s="149"/>
      <c r="FY256" s="149"/>
      <c r="FZ256" s="149"/>
      <c r="GA256" s="149"/>
      <c r="GB256" s="149"/>
      <c r="GC256" s="149"/>
      <c r="GD256" s="149"/>
      <c r="GE256" s="149"/>
      <c r="GF256" s="149"/>
      <c r="GG256" s="149"/>
      <c r="GH256" s="149"/>
      <c r="GI256" s="149"/>
      <c r="GJ256" s="149"/>
      <c r="GK256" s="149"/>
      <c r="GL256" s="149"/>
      <c r="GM256" s="149"/>
      <c r="GN256" s="149"/>
      <c r="GO256" s="149"/>
      <c r="GP256" s="149"/>
      <c r="GQ256" s="149"/>
      <c r="GR256" s="149"/>
      <c r="GS256" s="149"/>
      <c r="GT256" s="149"/>
      <c r="GU256" s="149"/>
      <c r="GV256" s="149"/>
      <c r="GW256" s="149"/>
      <c r="GX256" s="149"/>
      <c r="GY256" s="149"/>
      <c r="GZ256" s="149"/>
      <c r="HA256" s="149"/>
      <c r="HB256" s="149"/>
      <c r="HC256" s="149"/>
      <c r="HD256" s="149"/>
      <c r="HE256" s="149"/>
      <c r="HF256" s="149"/>
      <c r="HG256" s="149"/>
      <c r="HH256" s="149"/>
      <c r="HI256" s="149"/>
      <c r="HJ256" s="149"/>
      <c r="HK256" s="149"/>
      <c r="HL256" s="149"/>
      <c r="HM256" s="149"/>
      <c r="HN256" s="149"/>
      <c r="HO256" s="149"/>
      <c r="HP256" s="149"/>
      <c r="HQ256" s="149"/>
      <c r="HR256" s="149"/>
    </row>
    <row r="257" spans="1:243" s="150" customFormat="1" ht="12.75" hidden="1" customHeight="1">
      <c r="A257" s="93"/>
      <c r="B257" s="111" t="s">
        <v>258</v>
      </c>
      <c r="C257" s="123" t="s">
        <v>257</v>
      </c>
      <c r="D257" s="58">
        <v>1391.4</v>
      </c>
      <c r="E257" s="58"/>
      <c r="F257" s="58"/>
      <c r="G257" s="58"/>
      <c r="H257" s="58"/>
      <c r="I257" s="58"/>
      <c r="J257" s="58"/>
      <c r="K257" s="58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49"/>
      <c r="EJ257" s="149"/>
      <c r="EK257" s="149"/>
      <c r="EL257" s="149"/>
      <c r="EM257" s="149"/>
      <c r="EN257" s="149"/>
      <c r="EO257" s="149"/>
      <c r="EP257" s="149"/>
      <c r="EQ257" s="149"/>
      <c r="ER257" s="149"/>
      <c r="ES257" s="149"/>
      <c r="ET257" s="149"/>
      <c r="EU257" s="149"/>
      <c r="EV257" s="149"/>
      <c r="EW257" s="149"/>
      <c r="EX257" s="149"/>
      <c r="EY257" s="149"/>
      <c r="EZ257" s="149"/>
      <c r="FA257" s="149"/>
      <c r="FB257" s="149"/>
      <c r="FC257" s="149"/>
      <c r="FD257" s="149"/>
      <c r="FE257" s="149"/>
      <c r="FF257" s="149"/>
      <c r="FG257" s="149"/>
      <c r="FH257" s="149"/>
      <c r="FI257" s="149"/>
      <c r="FJ257" s="149"/>
      <c r="FK257" s="149"/>
      <c r="FL257" s="149"/>
      <c r="FM257" s="149"/>
      <c r="FN257" s="149"/>
      <c r="FO257" s="149"/>
      <c r="FP257" s="149"/>
      <c r="FQ257" s="149"/>
      <c r="FR257" s="149"/>
      <c r="FS257" s="149"/>
      <c r="FT257" s="149"/>
      <c r="FU257" s="149"/>
      <c r="FV257" s="149"/>
      <c r="FW257" s="149"/>
      <c r="FX257" s="149"/>
      <c r="FY257" s="149"/>
      <c r="FZ257" s="149"/>
      <c r="GA257" s="149"/>
      <c r="GB257" s="149"/>
      <c r="GC257" s="149"/>
      <c r="GD257" s="149"/>
      <c r="GE257" s="149"/>
      <c r="GF257" s="149"/>
      <c r="GG257" s="149"/>
      <c r="GH257" s="149"/>
      <c r="GI257" s="149"/>
      <c r="GJ257" s="149"/>
      <c r="GK257" s="149"/>
      <c r="GL257" s="149"/>
      <c r="GM257" s="149"/>
      <c r="GN257" s="149"/>
      <c r="GO257" s="149"/>
      <c r="GP257" s="149"/>
      <c r="GQ257" s="149"/>
      <c r="GR257" s="149"/>
      <c r="GS257" s="149"/>
      <c r="GT257" s="149"/>
      <c r="GU257" s="149"/>
      <c r="GV257" s="149"/>
      <c r="GW257" s="149"/>
      <c r="GX257" s="149"/>
      <c r="GY257" s="149"/>
      <c r="GZ257" s="149"/>
      <c r="HA257" s="149"/>
      <c r="HB257" s="149"/>
      <c r="HC257" s="149"/>
      <c r="HD257" s="149"/>
      <c r="HE257" s="149"/>
      <c r="HF257" s="149"/>
      <c r="HG257" s="149"/>
      <c r="HH257" s="149"/>
      <c r="HI257" s="149"/>
      <c r="HJ257" s="149"/>
      <c r="HK257" s="149"/>
      <c r="HL257" s="149"/>
      <c r="HM257" s="149"/>
      <c r="HN257" s="149"/>
      <c r="HO257" s="149"/>
      <c r="HP257" s="149"/>
      <c r="HQ257" s="149"/>
      <c r="HR257" s="149"/>
    </row>
    <row r="258" spans="1:243" s="150" customFormat="1" ht="12.75" hidden="1" customHeight="1">
      <c r="A258" s="93"/>
      <c r="B258" s="111" t="s">
        <v>261</v>
      </c>
      <c r="C258" s="123" t="s">
        <v>260</v>
      </c>
      <c r="D258" s="58">
        <v>9435.52</v>
      </c>
      <c r="E258" s="58"/>
      <c r="F258" s="58"/>
      <c r="G258" s="58"/>
      <c r="H258" s="58"/>
      <c r="I258" s="58"/>
      <c r="J258" s="58"/>
      <c r="K258" s="58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49"/>
      <c r="FK258" s="149"/>
      <c r="FL258" s="149"/>
      <c r="FM258" s="149"/>
      <c r="FN258" s="149"/>
      <c r="FO258" s="149"/>
      <c r="FP258" s="149"/>
      <c r="FQ258" s="149"/>
      <c r="FR258" s="149"/>
      <c r="FS258" s="149"/>
      <c r="FT258" s="149"/>
      <c r="FU258" s="149"/>
      <c r="FV258" s="149"/>
      <c r="FW258" s="149"/>
      <c r="FX258" s="149"/>
      <c r="FY258" s="149"/>
      <c r="FZ258" s="149"/>
      <c r="GA258" s="149"/>
      <c r="GB258" s="149"/>
      <c r="GC258" s="149"/>
      <c r="GD258" s="149"/>
      <c r="GE258" s="149"/>
      <c r="GF258" s="149"/>
      <c r="GG258" s="149"/>
      <c r="GH258" s="149"/>
      <c r="GI258" s="149"/>
      <c r="GJ258" s="149"/>
      <c r="GK258" s="149"/>
      <c r="GL258" s="149"/>
      <c r="GM258" s="149"/>
      <c r="GN258" s="149"/>
      <c r="GO258" s="149"/>
      <c r="GP258" s="149"/>
      <c r="GQ258" s="149"/>
      <c r="GR258" s="149"/>
      <c r="GS258" s="149"/>
      <c r="GT258" s="149"/>
      <c r="GU258" s="149"/>
      <c r="GV258" s="149"/>
      <c r="GW258" s="149"/>
      <c r="GX258" s="149"/>
      <c r="GY258" s="149"/>
      <c r="GZ258" s="149"/>
      <c r="HA258" s="149"/>
      <c r="HB258" s="149"/>
      <c r="HC258" s="149"/>
      <c r="HD258" s="149"/>
      <c r="HE258" s="149"/>
      <c r="HF258" s="149"/>
      <c r="HG258" s="149"/>
      <c r="HH258" s="149"/>
      <c r="HI258" s="149"/>
      <c r="HJ258" s="149"/>
      <c r="HK258" s="149"/>
      <c r="HL258" s="149"/>
      <c r="HM258" s="149"/>
      <c r="HN258" s="149"/>
      <c r="HO258" s="149"/>
      <c r="HP258" s="149"/>
      <c r="HQ258" s="149"/>
      <c r="HR258" s="149"/>
    </row>
    <row r="259" spans="1:243" s="150" customFormat="1" ht="12.75" hidden="1" customHeight="1">
      <c r="A259" s="93"/>
      <c r="B259" s="111" t="s">
        <v>266</v>
      </c>
      <c r="C259" s="123" t="s">
        <v>265</v>
      </c>
      <c r="D259" s="58">
        <v>7340.92</v>
      </c>
      <c r="E259" s="58"/>
      <c r="F259" s="58"/>
      <c r="G259" s="58"/>
      <c r="H259" s="58"/>
      <c r="I259" s="58"/>
      <c r="J259" s="58"/>
      <c r="K259" s="58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  <c r="HE259" s="149"/>
      <c r="HF259" s="149"/>
      <c r="HG259" s="149"/>
      <c r="HH259" s="149"/>
      <c r="HI259" s="149"/>
      <c r="HJ259" s="149"/>
      <c r="HK259" s="149"/>
      <c r="HL259" s="149"/>
      <c r="HM259" s="149"/>
      <c r="HN259" s="149"/>
      <c r="HO259" s="149"/>
      <c r="HP259" s="149"/>
      <c r="HQ259" s="149"/>
      <c r="HR259" s="149"/>
    </row>
    <row r="260" spans="1:243" s="150" customFormat="1" ht="12.75" hidden="1" customHeight="1">
      <c r="A260" s="93"/>
      <c r="B260" s="111" t="s">
        <v>272</v>
      </c>
      <c r="C260" s="123" t="s">
        <v>1540</v>
      </c>
      <c r="D260" s="58">
        <v>3970.57</v>
      </c>
      <c r="E260" s="58"/>
      <c r="F260" s="58"/>
      <c r="G260" s="58"/>
      <c r="H260" s="58"/>
      <c r="I260" s="58"/>
      <c r="J260" s="58"/>
      <c r="K260" s="58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  <c r="DL260" s="149"/>
      <c r="DM260" s="149"/>
      <c r="DN260" s="149"/>
      <c r="DO260" s="149"/>
      <c r="DP260" s="149"/>
      <c r="DQ260" s="149"/>
      <c r="DR260" s="149"/>
      <c r="DS260" s="149"/>
      <c r="DT260" s="149"/>
      <c r="DU260" s="149"/>
      <c r="DV260" s="149"/>
      <c r="DW260" s="149"/>
      <c r="DX260" s="149"/>
      <c r="DY260" s="149"/>
      <c r="DZ260" s="149"/>
      <c r="EA260" s="149"/>
      <c r="EB260" s="149"/>
      <c r="EC260" s="149"/>
      <c r="ED260" s="149"/>
      <c r="EE260" s="149"/>
      <c r="EF260" s="149"/>
      <c r="EG260" s="149"/>
      <c r="EH260" s="149"/>
      <c r="EI260" s="149"/>
      <c r="EJ260" s="149"/>
      <c r="EK260" s="149"/>
      <c r="EL260" s="149"/>
      <c r="EM260" s="149"/>
      <c r="EN260" s="149"/>
      <c r="EO260" s="149"/>
      <c r="EP260" s="149"/>
      <c r="EQ260" s="149"/>
      <c r="ER260" s="149"/>
      <c r="ES260" s="149"/>
      <c r="ET260" s="149"/>
      <c r="EU260" s="149"/>
      <c r="EV260" s="149"/>
      <c r="EW260" s="149"/>
      <c r="EX260" s="149"/>
      <c r="EY260" s="149"/>
      <c r="EZ260" s="149"/>
      <c r="FA260" s="149"/>
      <c r="FB260" s="149"/>
      <c r="FC260" s="149"/>
      <c r="FD260" s="149"/>
      <c r="FE260" s="149"/>
      <c r="FF260" s="149"/>
      <c r="FG260" s="149"/>
      <c r="FH260" s="149"/>
      <c r="FI260" s="149"/>
      <c r="FJ260" s="149"/>
      <c r="FK260" s="149"/>
      <c r="FL260" s="149"/>
      <c r="FM260" s="149"/>
      <c r="FN260" s="149"/>
      <c r="FO260" s="149"/>
      <c r="FP260" s="149"/>
      <c r="FQ260" s="149"/>
      <c r="FR260" s="149"/>
      <c r="FS260" s="149"/>
      <c r="FT260" s="149"/>
      <c r="FU260" s="149"/>
      <c r="FV260" s="149"/>
      <c r="FW260" s="149"/>
      <c r="FX260" s="149"/>
      <c r="FY260" s="149"/>
      <c r="FZ260" s="149"/>
      <c r="GA260" s="149"/>
      <c r="GB260" s="149"/>
      <c r="GC260" s="149"/>
      <c r="GD260" s="149"/>
      <c r="GE260" s="149"/>
      <c r="GF260" s="149"/>
      <c r="GG260" s="149"/>
      <c r="GH260" s="149"/>
      <c r="GI260" s="149"/>
      <c r="GJ260" s="149"/>
      <c r="GK260" s="149"/>
      <c r="GL260" s="149"/>
      <c r="GM260" s="149"/>
      <c r="GN260" s="149"/>
      <c r="GO260" s="149"/>
      <c r="GP260" s="149"/>
      <c r="GQ260" s="149"/>
      <c r="GR260" s="149"/>
      <c r="GS260" s="149"/>
      <c r="GT260" s="149"/>
      <c r="GU260" s="149"/>
      <c r="GV260" s="149"/>
      <c r="GW260" s="149"/>
      <c r="GX260" s="149"/>
      <c r="GY260" s="149"/>
      <c r="GZ260" s="149"/>
      <c r="HA260" s="149"/>
      <c r="HB260" s="149"/>
      <c r="HC260" s="149"/>
      <c r="HD260" s="149"/>
      <c r="HE260" s="149"/>
      <c r="HF260" s="149"/>
      <c r="HG260" s="149"/>
      <c r="HH260" s="149"/>
      <c r="HI260" s="149"/>
      <c r="HJ260" s="149"/>
      <c r="HK260" s="149"/>
      <c r="HL260" s="149"/>
      <c r="HM260" s="149"/>
      <c r="HN260" s="149"/>
      <c r="HO260" s="149"/>
      <c r="HP260" s="149"/>
      <c r="HQ260" s="149"/>
      <c r="HR260" s="149"/>
    </row>
    <row r="261" spans="1:243" s="150" customFormat="1" ht="12.75" hidden="1" customHeight="1">
      <c r="A261" s="93"/>
      <c r="B261" s="111" t="s">
        <v>278</v>
      </c>
      <c r="C261" s="123" t="s">
        <v>277</v>
      </c>
      <c r="D261" s="58">
        <v>21935.49</v>
      </c>
      <c r="E261" s="58"/>
      <c r="F261" s="58"/>
      <c r="G261" s="58"/>
      <c r="H261" s="58"/>
      <c r="I261" s="58"/>
      <c r="J261" s="58"/>
      <c r="K261" s="58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49"/>
      <c r="DP261" s="149"/>
      <c r="DQ261" s="149"/>
      <c r="DR261" s="149"/>
      <c r="DS261" s="149"/>
      <c r="DT261" s="149"/>
      <c r="DU261" s="149"/>
      <c r="DV261" s="149"/>
      <c r="DW261" s="149"/>
      <c r="DX261" s="149"/>
      <c r="DY261" s="149"/>
      <c r="DZ261" s="149"/>
      <c r="EA261" s="149"/>
      <c r="EB261" s="149"/>
      <c r="EC261" s="149"/>
      <c r="ED261" s="149"/>
      <c r="EE261" s="149"/>
      <c r="EF261" s="149"/>
      <c r="EG261" s="149"/>
      <c r="EH261" s="149"/>
      <c r="EI261" s="149"/>
      <c r="EJ261" s="149"/>
      <c r="EK261" s="149"/>
      <c r="EL261" s="149"/>
      <c r="EM261" s="149"/>
      <c r="EN261" s="149"/>
      <c r="EO261" s="149"/>
      <c r="EP261" s="149"/>
      <c r="EQ261" s="149"/>
      <c r="ER261" s="149"/>
      <c r="ES261" s="149"/>
      <c r="ET261" s="149"/>
      <c r="EU261" s="149"/>
      <c r="EV261" s="149"/>
      <c r="EW261" s="149"/>
      <c r="EX261" s="149"/>
      <c r="EY261" s="149"/>
      <c r="EZ261" s="149"/>
      <c r="FA261" s="149"/>
      <c r="FB261" s="149"/>
      <c r="FC261" s="149"/>
      <c r="FD261" s="149"/>
      <c r="FE261" s="149"/>
      <c r="FF261" s="149"/>
      <c r="FG261" s="149"/>
      <c r="FH261" s="149"/>
      <c r="FI261" s="149"/>
      <c r="FJ261" s="149"/>
      <c r="FK261" s="149"/>
      <c r="FL261" s="149"/>
      <c r="FM261" s="149"/>
      <c r="FN261" s="149"/>
      <c r="FO261" s="149"/>
      <c r="FP261" s="149"/>
      <c r="FQ261" s="149"/>
      <c r="FR261" s="149"/>
      <c r="FS261" s="149"/>
      <c r="FT261" s="149"/>
      <c r="FU261" s="149"/>
      <c r="FV261" s="149"/>
      <c r="FW261" s="149"/>
      <c r="FX261" s="149"/>
      <c r="FY261" s="149"/>
      <c r="FZ261" s="149"/>
      <c r="GA261" s="149"/>
      <c r="GB261" s="149"/>
      <c r="GC261" s="149"/>
      <c r="GD261" s="149"/>
      <c r="GE261" s="149"/>
      <c r="GF261" s="149"/>
      <c r="GG261" s="149"/>
      <c r="GH261" s="149"/>
      <c r="GI261" s="149"/>
      <c r="GJ261" s="149"/>
      <c r="GK261" s="149"/>
      <c r="GL261" s="149"/>
      <c r="GM261" s="149"/>
      <c r="GN261" s="149"/>
      <c r="GO261" s="149"/>
      <c r="GP261" s="149"/>
      <c r="GQ261" s="149"/>
      <c r="GR261" s="149"/>
      <c r="GS261" s="149"/>
      <c r="GT261" s="149"/>
      <c r="GU261" s="149"/>
      <c r="GV261" s="149"/>
      <c r="GW261" s="149"/>
      <c r="GX261" s="149"/>
      <c r="GY261" s="149"/>
      <c r="GZ261" s="149"/>
      <c r="HA261" s="149"/>
      <c r="HB261" s="149"/>
      <c r="HC261" s="149"/>
      <c r="HD261" s="149"/>
      <c r="HE261" s="149"/>
      <c r="HF261" s="149"/>
      <c r="HG261" s="149"/>
      <c r="HH261" s="149"/>
      <c r="HI261" s="149"/>
      <c r="HJ261" s="149"/>
      <c r="HK261" s="149"/>
      <c r="HL261" s="149"/>
      <c r="HM261" s="149"/>
      <c r="HN261" s="149"/>
      <c r="HO261" s="149"/>
      <c r="HP261" s="149"/>
      <c r="HQ261" s="149"/>
      <c r="HR261" s="149"/>
    </row>
    <row r="262" spans="1:243" s="150" customFormat="1" ht="12.75" hidden="1" customHeight="1">
      <c r="A262" s="93"/>
      <c r="B262" s="111" t="s">
        <v>281</v>
      </c>
      <c r="C262" s="123" t="s">
        <v>280</v>
      </c>
      <c r="D262" s="58">
        <v>3789.6</v>
      </c>
      <c r="E262" s="58"/>
      <c r="F262" s="58"/>
      <c r="G262" s="58"/>
      <c r="H262" s="58"/>
      <c r="I262" s="58"/>
      <c r="J262" s="58"/>
      <c r="K262" s="58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  <c r="HE262" s="149"/>
      <c r="HF262" s="149"/>
      <c r="HG262" s="149"/>
      <c r="HH262" s="149"/>
      <c r="HI262" s="149"/>
      <c r="HJ262" s="149"/>
      <c r="HK262" s="149"/>
      <c r="HL262" s="149"/>
      <c r="HM262" s="149"/>
      <c r="HN262" s="149"/>
      <c r="HO262" s="149"/>
      <c r="HP262" s="149"/>
      <c r="HQ262" s="149"/>
      <c r="HR262" s="149"/>
    </row>
    <row r="263" spans="1:243" s="150" customFormat="1" ht="12.75" hidden="1" customHeight="1">
      <c r="A263" s="93"/>
      <c r="B263" s="111" t="s">
        <v>296</v>
      </c>
      <c r="C263" s="123" t="s">
        <v>295</v>
      </c>
      <c r="D263" s="58">
        <v>3214.52</v>
      </c>
      <c r="E263" s="58"/>
      <c r="F263" s="58"/>
      <c r="G263" s="58"/>
      <c r="H263" s="58"/>
      <c r="I263" s="58"/>
      <c r="J263" s="58"/>
      <c r="K263" s="58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49"/>
      <c r="DP263" s="149"/>
      <c r="DQ263" s="149"/>
      <c r="DR263" s="149"/>
      <c r="DS263" s="149"/>
      <c r="DT263" s="149"/>
      <c r="DU263" s="149"/>
      <c r="DV263" s="149"/>
      <c r="DW263" s="149"/>
      <c r="DX263" s="149"/>
      <c r="DY263" s="149"/>
      <c r="DZ263" s="149"/>
      <c r="EA263" s="149"/>
      <c r="EB263" s="149"/>
      <c r="EC263" s="149"/>
      <c r="ED263" s="149"/>
      <c r="EE263" s="149"/>
      <c r="EF263" s="149"/>
      <c r="EG263" s="149"/>
      <c r="EH263" s="149"/>
      <c r="EI263" s="149"/>
      <c r="EJ263" s="149"/>
      <c r="EK263" s="149"/>
      <c r="EL263" s="149"/>
      <c r="EM263" s="149"/>
      <c r="EN263" s="149"/>
      <c r="EO263" s="149"/>
      <c r="EP263" s="149"/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49"/>
      <c r="FD263" s="149"/>
      <c r="FE263" s="149"/>
      <c r="FF263" s="149"/>
      <c r="FG263" s="149"/>
      <c r="FH263" s="149"/>
      <c r="FI263" s="149"/>
      <c r="FJ263" s="149"/>
      <c r="FK263" s="149"/>
      <c r="FL263" s="149"/>
      <c r="FM263" s="149"/>
      <c r="FN263" s="149"/>
      <c r="FO263" s="149"/>
      <c r="FP263" s="149"/>
      <c r="FQ263" s="149"/>
      <c r="FR263" s="149"/>
      <c r="FS263" s="149"/>
      <c r="FT263" s="149"/>
      <c r="FU263" s="149"/>
      <c r="FV263" s="149"/>
      <c r="FW263" s="149"/>
      <c r="FX263" s="149"/>
      <c r="FY263" s="149"/>
      <c r="FZ263" s="149"/>
      <c r="GA263" s="149"/>
      <c r="GB263" s="149"/>
      <c r="GC263" s="149"/>
      <c r="GD263" s="149"/>
      <c r="GE263" s="149"/>
      <c r="GF263" s="149"/>
      <c r="GG263" s="149"/>
      <c r="GH263" s="149"/>
      <c r="GI263" s="149"/>
      <c r="GJ263" s="149"/>
      <c r="GK263" s="149"/>
      <c r="GL263" s="149"/>
      <c r="GM263" s="149"/>
      <c r="GN263" s="149"/>
      <c r="GO263" s="149"/>
      <c r="GP263" s="149"/>
      <c r="GQ263" s="149"/>
      <c r="GR263" s="149"/>
      <c r="GS263" s="149"/>
      <c r="GT263" s="149"/>
      <c r="GU263" s="149"/>
      <c r="GV263" s="149"/>
      <c r="GW263" s="149"/>
      <c r="GX263" s="149"/>
      <c r="GY263" s="149"/>
      <c r="GZ263" s="149"/>
      <c r="HA263" s="149"/>
      <c r="HB263" s="149"/>
      <c r="HC263" s="149"/>
      <c r="HD263" s="149"/>
      <c r="HE263" s="149"/>
      <c r="HF263" s="149"/>
      <c r="HG263" s="149"/>
      <c r="HH263" s="149"/>
      <c r="HI263" s="149"/>
      <c r="HJ263" s="149"/>
      <c r="HK263" s="149"/>
      <c r="HL263" s="149"/>
      <c r="HM263" s="149"/>
      <c r="HN263" s="149"/>
      <c r="HO263" s="149"/>
      <c r="HP263" s="149"/>
      <c r="HQ263" s="149"/>
      <c r="HR263" s="149"/>
    </row>
    <row r="264" spans="1:243" s="150" customFormat="1" ht="12.75" hidden="1" customHeight="1">
      <c r="A264" s="93"/>
      <c r="B264" s="111" t="s">
        <v>1541</v>
      </c>
      <c r="C264" s="123" t="s">
        <v>298</v>
      </c>
      <c r="D264" s="58">
        <v>24120.240000000002</v>
      </c>
      <c r="E264" s="58"/>
      <c r="F264" s="58"/>
      <c r="G264" s="58"/>
      <c r="H264" s="58"/>
      <c r="I264" s="58"/>
      <c r="J264" s="58"/>
      <c r="K264" s="58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  <c r="BL264" s="149"/>
      <c r="BM264" s="149"/>
      <c r="BN264" s="149"/>
      <c r="BO264" s="149"/>
      <c r="BP264" s="149"/>
      <c r="BQ264" s="149"/>
      <c r="BR264" s="149"/>
      <c r="BS264" s="149"/>
      <c r="BT264" s="149"/>
      <c r="BU264" s="149"/>
      <c r="BV264" s="149"/>
      <c r="BW264" s="149"/>
      <c r="BX264" s="149"/>
      <c r="BY264" s="149"/>
      <c r="BZ264" s="149"/>
      <c r="CA264" s="149"/>
      <c r="CB264" s="149"/>
      <c r="CC264" s="149"/>
      <c r="CD264" s="149"/>
      <c r="CE264" s="149"/>
      <c r="CF264" s="149"/>
      <c r="CG264" s="149"/>
      <c r="CH264" s="149"/>
      <c r="CI264" s="149"/>
      <c r="CJ264" s="149"/>
      <c r="CK264" s="149"/>
      <c r="CL264" s="149"/>
      <c r="CM264" s="149"/>
      <c r="CN264" s="149"/>
      <c r="CO264" s="149"/>
      <c r="CP264" s="149"/>
      <c r="CQ264" s="149"/>
      <c r="CR264" s="149"/>
      <c r="CS264" s="149"/>
      <c r="CT264" s="149"/>
      <c r="CU264" s="149"/>
      <c r="CV264" s="149"/>
      <c r="CW264" s="149"/>
      <c r="CX264" s="149"/>
      <c r="CY264" s="149"/>
      <c r="CZ264" s="149"/>
      <c r="DA264" s="149"/>
      <c r="DB264" s="149"/>
      <c r="DC264" s="149"/>
      <c r="DD264" s="149"/>
      <c r="DE264" s="149"/>
      <c r="DF264" s="149"/>
      <c r="DG264" s="149"/>
      <c r="DH264" s="149"/>
      <c r="DI264" s="149"/>
      <c r="DJ264" s="149"/>
      <c r="DK264" s="149"/>
      <c r="DL264" s="149"/>
      <c r="DM264" s="149"/>
      <c r="DN264" s="149"/>
      <c r="DO264" s="149"/>
      <c r="DP264" s="149"/>
      <c r="DQ264" s="149"/>
      <c r="DR264" s="149"/>
      <c r="DS264" s="149"/>
      <c r="DT264" s="149"/>
      <c r="DU264" s="149"/>
      <c r="DV264" s="149"/>
      <c r="DW264" s="149"/>
      <c r="DX264" s="149"/>
      <c r="DY264" s="149"/>
      <c r="DZ264" s="149"/>
      <c r="EA264" s="149"/>
      <c r="EB264" s="149"/>
      <c r="EC264" s="149"/>
      <c r="ED264" s="149"/>
      <c r="EE264" s="149"/>
      <c r="EF264" s="149"/>
      <c r="EG264" s="149"/>
      <c r="EH264" s="149"/>
      <c r="EI264" s="149"/>
      <c r="EJ264" s="149"/>
      <c r="EK264" s="149"/>
      <c r="EL264" s="149"/>
      <c r="EM264" s="149"/>
      <c r="EN264" s="149"/>
      <c r="EO264" s="149"/>
      <c r="EP264" s="149"/>
      <c r="EQ264" s="149"/>
      <c r="ER264" s="149"/>
      <c r="ES264" s="149"/>
      <c r="ET264" s="149"/>
      <c r="EU264" s="149"/>
      <c r="EV264" s="149"/>
      <c r="EW264" s="149"/>
      <c r="EX264" s="149"/>
      <c r="EY264" s="149"/>
      <c r="EZ264" s="149"/>
      <c r="FA264" s="149"/>
      <c r="FB264" s="149"/>
      <c r="FC264" s="149"/>
      <c r="FD264" s="149"/>
      <c r="FE264" s="149"/>
      <c r="FF264" s="149"/>
      <c r="FG264" s="149"/>
      <c r="FH264" s="149"/>
      <c r="FI264" s="149"/>
      <c r="FJ264" s="149"/>
      <c r="FK264" s="149"/>
      <c r="FL264" s="149"/>
      <c r="FM264" s="149"/>
      <c r="FN264" s="149"/>
      <c r="FO264" s="149"/>
      <c r="FP264" s="149"/>
      <c r="FQ264" s="149"/>
      <c r="FR264" s="149"/>
      <c r="FS264" s="149"/>
      <c r="FT264" s="149"/>
      <c r="FU264" s="149"/>
      <c r="FV264" s="149"/>
      <c r="FW264" s="149"/>
      <c r="FX264" s="149"/>
      <c r="FY264" s="149"/>
      <c r="FZ264" s="149"/>
      <c r="GA264" s="149"/>
      <c r="GB264" s="149"/>
      <c r="GC264" s="149"/>
      <c r="GD264" s="149"/>
      <c r="GE264" s="149"/>
      <c r="GF264" s="149"/>
      <c r="GG264" s="149"/>
      <c r="GH264" s="149"/>
      <c r="GI264" s="149"/>
      <c r="GJ264" s="149"/>
      <c r="GK264" s="149"/>
      <c r="GL264" s="149"/>
      <c r="GM264" s="149"/>
      <c r="GN264" s="149"/>
      <c r="GO264" s="149"/>
      <c r="GP264" s="149"/>
      <c r="GQ264" s="149"/>
      <c r="GR264" s="149"/>
      <c r="GS264" s="149"/>
      <c r="GT264" s="149"/>
      <c r="GU264" s="149"/>
      <c r="GV264" s="149"/>
      <c r="GW264" s="149"/>
      <c r="GX264" s="149"/>
      <c r="GY264" s="149"/>
      <c r="GZ264" s="149"/>
      <c r="HA264" s="149"/>
      <c r="HB264" s="149"/>
      <c r="HC264" s="149"/>
      <c r="HD264" s="149"/>
      <c r="HE264" s="149"/>
      <c r="HF264" s="149"/>
      <c r="HG264" s="149"/>
      <c r="HH264" s="149"/>
      <c r="HI264" s="149"/>
      <c r="HJ264" s="149"/>
      <c r="HK264" s="149"/>
      <c r="HL264" s="149"/>
      <c r="HM264" s="149"/>
      <c r="HN264" s="149"/>
      <c r="HO264" s="149"/>
      <c r="HP264" s="149"/>
      <c r="HQ264" s="149"/>
      <c r="HR264" s="149"/>
    </row>
    <row r="265" spans="1:243" s="150" customFormat="1" ht="12.75" hidden="1" customHeight="1">
      <c r="A265" s="93"/>
      <c r="B265" s="111" t="s">
        <v>308</v>
      </c>
      <c r="C265" s="123" t="s">
        <v>307</v>
      </c>
      <c r="D265" s="58">
        <v>7183.56</v>
      </c>
      <c r="E265" s="58"/>
      <c r="F265" s="58"/>
      <c r="G265" s="58"/>
      <c r="H265" s="58"/>
      <c r="I265" s="58"/>
      <c r="J265" s="58"/>
      <c r="K265" s="58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49"/>
      <c r="DP265" s="149"/>
      <c r="DQ265" s="149"/>
      <c r="DR265" s="149"/>
      <c r="DS265" s="149"/>
      <c r="DT265" s="149"/>
      <c r="DU265" s="149"/>
      <c r="DV265" s="149"/>
      <c r="DW265" s="149"/>
      <c r="DX265" s="149"/>
      <c r="DY265" s="149"/>
      <c r="DZ265" s="149"/>
      <c r="EA265" s="149"/>
      <c r="EB265" s="149"/>
      <c r="EC265" s="149"/>
      <c r="ED265" s="149"/>
      <c r="EE265" s="149"/>
      <c r="EF265" s="149"/>
      <c r="EG265" s="149"/>
      <c r="EH265" s="149"/>
      <c r="EI265" s="149"/>
      <c r="EJ265" s="149"/>
      <c r="EK265" s="149"/>
      <c r="EL265" s="149"/>
      <c r="EM265" s="149"/>
      <c r="EN265" s="149"/>
      <c r="EO265" s="149"/>
      <c r="EP265" s="149"/>
      <c r="EQ265" s="149"/>
      <c r="ER265" s="149"/>
      <c r="ES265" s="149"/>
      <c r="ET265" s="149"/>
      <c r="EU265" s="149"/>
      <c r="EV265" s="149"/>
      <c r="EW265" s="149"/>
      <c r="EX265" s="149"/>
      <c r="EY265" s="149"/>
      <c r="EZ265" s="149"/>
      <c r="FA265" s="149"/>
      <c r="FB265" s="149"/>
      <c r="FC265" s="149"/>
      <c r="FD265" s="149"/>
      <c r="FE265" s="149"/>
      <c r="FF265" s="149"/>
      <c r="FG265" s="149"/>
      <c r="FH265" s="149"/>
      <c r="FI265" s="149"/>
      <c r="FJ265" s="149"/>
      <c r="FK265" s="149"/>
      <c r="FL265" s="149"/>
      <c r="FM265" s="149"/>
      <c r="FN265" s="149"/>
      <c r="FO265" s="149"/>
      <c r="FP265" s="149"/>
      <c r="FQ265" s="149"/>
      <c r="FR265" s="149"/>
      <c r="FS265" s="149"/>
      <c r="FT265" s="149"/>
      <c r="FU265" s="149"/>
      <c r="FV265" s="149"/>
      <c r="FW265" s="149"/>
      <c r="FX265" s="149"/>
      <c r="FY265" s="149"/>
      <c r="FZ265" s="149"/>
      <c r="GA265" s="149"/>
      <c r="GB265" s="149"/>
      <c r="GC265" s="149"/>
      <c r="GD265" s="149"/>
      <c r="GE265" s="149"/>
      <c r="GF265" s="149"/>
      <c r="GG265" s="149"/>
      <c r="GH265" s="149"/>
      <c r="GI265" s="149"/>
      <c r="GJ265" s="149"/>
      <c r="GK265" s="149"/>
      <c r="GL265" s="149"/>
      <c r="GM265" s="149"/>
      <c r="GN265" s="149"/>
      <c r="GO265" s="149"/>
      <c r="GP265" s="149"/>
      <c r="GQ265" s="149"/>
      <c r="GR265" s="149"/>
      <c r="GS265" s="149"/>
      <c r="GT265" s="149"/>
      <c r="GU265" s="149"/>
      <c r="GV265" s="149"/>
      <c r="GW265" s="149"/>
      <c r="GX265" s="149"/>
      <c r="GY265" s="149"/>
      <c r="GZ265" s="149"/>
      <c r="HA265" s="149"/>
      <c r="HB265" s="149"/>
      <c r="HC265" s="149"/>
      <c r="HD265" s="149"/>
      <c r="HE265" s="149"/>
      <c r="HF265" s="149"/>
      <c r="HG265" s="149"/>
      <c r="HH265" s="149"/>
      <c r="HI265" s="149"/>
      <c r="HJ265" s="149"/>
      <c r="HK265" s="149"/>
      <c r="HL265" s="149"/>
      <c r="HM265" s="149"/>
      <c r="HN265" s="149"/>
      <c r="HO265" s="149"/>
      <c r="HP265" s="149"/>
      <c r="HQ265" s="149"/>
      <c r="HR265" s="149"/>
    </row>
    <row r="266" spans="1:243" s="150" customFormat="1" ht="12.75" hidden="1" customHeight="1">
      <c r="A266" s="93"/>
      <c r="B266" s="93" t="s">
        <v>317</v>
      </c>
      <c r="C266" s="94" t="s">
        <v>316</v>
      </c>
      <c r="D266" s="58">
        <v>8116.47</v>
      </c>
      <c r="E266" s="58"/>
      <c r="F266" s="58"/>
      <c r="G266" s="58"/>
      <c r="H266" s="58"/>
      <c r="I266" s="58"/>
      <c r="J266" s="58"/>
      <c r="K266" s="58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  <c r="BL266" s="149"/>
      <c r="BM266" s="149"/>
      <c r="BN266" s="149"/>
      <c r="BO266" s="149"/>
      <c r="BP266" s="149"/>
      <c r="BQ266" s="149"/>
      <c r="BR266" s="149"/>
      <c r="BS266" s="149"/>
      <c r="BT266" s="149"/>
      <c r="BU266" s="149"/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49"/>
      <c r="CI266" s="149"/>
      <c r="CJ266" s="149"/>
      <c r="CK266" s="149"/>
      <c r="CL266" s="149"/>
      <c r="CM266" s="149"/>
      <c r="CN266" s="149"/>
      <c r="CO266" s="149"/>
      <c r="CP266" s="149"/>
      <c r="CQ266" s="149"/>
      <c r="CR266" s="149"/>
      <c r="CS266" s="149"/>
      <c r="CT266" s="149"/>
      <c r="CU266" s="149"/>
      <c r="CV266" s="149"/>
      <c r="CW266" s="149"/>
      <c r="CX266" s="149"/>
      <c r="CY266" s="149"/>
      <c r="CZ266" s="149"/>
      <c r="DA266" s="149"/>
      <c r="DB266" s="149"/>
      <c r="DC266" s="149"/>
      <c r="DD266" s="149"/>
      <c r="DE266" s="149"/>
      <c r="DF266" s="149"/>
      <c r="DG266" s="149"/>
      <c r="DH266" s="149"/>
      <c r="DI266" s="149"/>
      <c r="DJ266" s="149"/>
      <c r="DK266" s="149"/>
      <c r="DL266" s="149"/>
      <c r="DM266" s="149"/>
      <c r="DN266" s="149"/>
      <c r="DO266" s="149"/>
      <c r="DP266" s="149"/>
      <c r="DQ266" s="149"/>
      <c r="DR266" s="149"/>
      <c r="DS266" s="149"/>
      <c r="DT266" s="149"/>
      <c r="DU266" s="149"/>
      <c r="DV266" s="149"/>
      <c r="DW266" s="149"/>
      <c r="DX266" s="149"/>
      <c r="DY266" s="149"/>
      <c r="DZ266" s="149"/>
      <c r="EA266" s="149"/>
      <c r="EB266" s="149"/>
      <c r="EC266" s="149"/>
      <c r="ED266" s="149"/>
      <c r="EE266" s="149"/>
      <c r="EF266" s="149"/>
      <c r="EG266" s="149"/>
      <c r="EH266" s="149"/>
      <c r="EI266" s="149"/>
      <c r="EJ266" s="149"/>
      <c r="EK266" s="149"/>
      <c r="EL266" s="149"/>
      <c r="EM266" s="149"/>
      <c r="EN266" s="149"/>
      <c r="EO266" s="149"/>
      <c r="EP266" s="149"/>
      <c r="EQ266" s="149"/>
      <c r="ER266" s="149"/>
      <c r="ES266" s="149"/>
      <c r="ET266" s="149"/>
      <c r="EU266" s="149"/>
      <c r="EV266" s="149"/>
      <c r="EW266" s="149"/>
      <c r="EX266" s="149"/>
      <c r="EY266" s="149"/>
      <c r="EZ266" s="149"/>
      <c r="FA266" s="149"/>
      <c r="FB266" s="149"/>
      <c r="FC266" s="149"/>
      <c r="FD266" s="149"/>
      <c r="FE266" s="149"/>
      <c r="FF266" s="149"/>
      <c r="FG266" s="149"/>
      <c r="FH266" s="149"/>
      <c r="FI266" s="149"/>
      <c r="FJ266" s="149"/>
      <c r="FK266" s="149"/>
      <c r="FL266" s="149"/>
      <c r="FM266" s="149"/>
      <c r="FN266" s="149"/>
      <c r="FO266" s="149"/>
      <c r="FP266" s="149"/>
      <c r="FQ266" s="149"/>
      <c r="FR266" s="149"/>
      <c r="FS266" s="149"/>
      <c r="FT266" s="149"/>
      <c r="FU266" s="149"/>
      <c r="FV266" s="149"/>
      <c r="FW266" s="149"/>
      <c r="FX266" s="149"/>
      <c r="FY266" s="149"/>
      <c r="FZ266" s="149"/>
      <c r="GA266" s="149"/>
      <c r="GB266" s="149"/>
      <c r="GC266" s="149"/>
      <c r="GD266" s="149"/>
      <c r="GE266" s="149"/>
      <c r="GF266" s="149"/>
      <c r="GG266" s="149"/>
      <c r="GH266" s="149"/>
      <c r="GI266" s="149"/>
      <c r="GJ266" s="149"/>
      <c r="GK266" s="149"/>
      <c r="GL266" s="149"/>
      <c r="GM266" s="149"/>
      <c r="GN266" s="149"/>
      <c r="GO266" s="149"/>
      <c r="GP266" s="149"/>
      <c r="GQ266" s="149"/>
      <c r="GR266" s="149"/>
      <c r="GS266" s="149"/>
      <c r="GT266" s="149"/>
      <c r="GU266" s="149"/>
      <c r="GV266" s="149"/>
      <c r="GW266" s="149"/>
      <c r="GX266" s="149"/>
      <c r="GY266" s="149"/>
      <c r="GZ266" s="149"/>
      <c r="HA266" s="149"/>
      <c r="HB266" s="149"/>
      <c r="HC266" s="149"/>
      <c r="HD266" s="149"/>
      <c r="HE266" s="149"/>
      <c r="HF266" s="149"/>
      <c r="HG266" s="149"/>
      <c r="HH266" s="149"/>
      <c r="HI266" s="149"/>
      <c r="HJ266" s="149"/>
      <c r="HK266" s="149"/>
      <c r="HL266" s="149"/>
      <c r="HM266" s="149"/>
      <c r="HN266" s="149"/>
      <c r="HO266" s="149"/>
      <c r="HP266" s="149"/>
      <c r="HQ266" s="149"/>
      <c r="HR266" s="149"/>
    </row>
    <row r="267" spans="1:243" s="150" customFormat="1" ht="12.75" hidden="1" customHeight="1">
      <c r="A267" s="93"/>
      <c r="B267" s="93" t="s">
        <v>1543</v>
      </c>
      <c r="C267" s="123" t="s">
        <v>373</v>
      </c>
      <c r="D267" s="58">
        <v>3125.21</v>
      </c>
      <c r="E267" s="58"/>
      <c r="F267" s="58"/>
      <c r="G267" s="58"/>
      <c r="H267" s="58"/>
      <c r="I267" s="58"/>
      <c r="J267" s="58"/>
      <c r="K267" s="58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  <c r="BL267" s="149"/>
      <c r="BM267" s="149"/>
      <c r="BN267" s="149"/>
      <c r="BO267" s="149"/>
      <c r="BP267" s="149"/>
      <c r="BQ267" s="149"/>
      <c r="BR267" s="149"/>
      <c r="BS267" s="149"/>
      <c r="BT267" s="149"/>
      <c r="BU267" s="149"/>
      <c r="BV267" s="149"/>
      <c r="BW267" s="149"/>
      <c r="BX267" s="149"/>
      <c r="BY267" s="149"/>
      <c r="BZ267" s="149"/>
      <c r="CA267" s="149"/>
      <c r="CB267" s="149"/>
      <c r="CC267" s="149"/>
      <c r="CD267" s="149"/>
      <c r="CE267" s="149"/>
      <c r="CF267" s="149"/>
      <c r="CG267" s="149"/>
      <c r="CH267" s="149"/>
      <c r="CI267" s="149"/>
      <c r="CJ267" s="149"/>
      <c r="CK267" s="149"/>
      <c r="CL267" s="149"/>
      <c r="CM267" s="149"/>
      <c r="CN267" s="149"/>
      <c r="CO267" s="149"/>
      <c r="CP267" s="149"/>
      <c r="CQ267" s="149"/>
      <c r="CR267" s="149"/>
      <c r="CS267" s="149"/>
      <c r="CT267" s="149"/>
      <c r="CU267" s="149"/>
      <c r="CV267" s="149"/>
      <c r="CW267" s="149"/>
      <c r="CX267" s="149"/>
      <c r="CY267" s="149"/>
      <c r="CZ267" s="149"/>
      <c r="DA267" s="149"/>
      <c r="DB267" s="149"/>
      <c r="DC267" s="149"/>
      <c r="DD267" s="149"/>
      <c r="DE267" s="149"/>
      <c r="DF267" s="149"/>
      <c r="DG267" s="149"/>
      <c r="DH267" s="149"/>
      <c r="DI267" s="149"/>
      <c r="DJ267" s="149"/>
      <c r="DK267" s="149"/>
      <c r="DL267" s="149"/>
      <c r="DM267" s="149"/>
      <c r="DN267" s="149"/>
      <c r="DO267" s="149"/>
      <c r="DP267" s="149"/>
      <c r="DQ267" s="149"/>
      <c r="DR267" s="149"/>
      <c r="DS267" s="149"/>
      <c r="DT267" s="149"/>
      <c r="DU267" s="149"/>
      <c r="DV267" s="149"/>
      <c r="DW267" s="149"/>
      <c r="DX267" s="149"/>
      <c r="DY267" s="149"/>
      <c r="DZ267" s="149"/>
      <c r="EA267" s="149"/>
      <c r="EB267" s="149"/>
      <c r="EC267" s="149"/>
      <c r="ED267" s="149"/>
      <c r="EE267" s="149"/>
      <c r="EF267" s="149"/>
      <c r="EG267" s="149"/>
      <c r="EH267" s="149"/>
      <c r="EI267" s="149"/>
      <c r="EJ267" s="149"/>
      <c r="EK267" s="149"/>
      <c r="EL267" s="149"/>
      <c r="EM267" s="149"/>
      <c r="EN267" s="149"/>
      <c r="EO267" s="149"/>
      <c r="EP267" s="149"/>
      <c r="EQ267" s="149"/>
      <c r="ER267" s="149"/>
      <c r="ES267" s="149"/>
      <c r="ET267" s="149"/>
      <c r="EU267" s="149"/>
      <c r="EV267" s="149"/>
      <c r="EW267" s="149"/>
      <c r="EX267" s="149"/>
      <c r="EY267" s="149"/>
      <c r="EZ267" s="149"/>
      <c r="FA267" s="149"/>
      <c r="FB267" s="149"/>
      <c r="FC267" s="149"/>
      <c r="FD267" s="149"/>
      <c r="FE267" s="149"/>
      <c r="FF267" s="149"/>
      <c r="FG267" s="149"/>
      <c r="FH267" s="149"/>
      <c r="FI267" s="149"/>
      <c r="FJ267" s="149"/>
      <c r="FK267" s="149"/>
      <c r="FL267" s="149"/>
      <c r="FM267" s="149"/>
      <c r="FN267" s="149"/>
      <c r="FO267" s="149"/>
      <c r="FP267" s="149"/>
      <c r="FQ267" s="149"/>
      <c r="FR267" s="149"/>
      <c r="FS267" s="149"/>
      <c r="FT267" s="149"/>
      <c r="FU267" s="149"/>
      <c r="FV267" s="149"/>
      <c r="FW267" s="149"/>
      <c r="FX267" s="149"/>
      <c r="FY267" s="149"/>
      <c r="FZ267" s="149"/>
      <c r="GA267" s="149"/>
      <c r="GB267" s="149"/>
      <c r="GC267" s="149"/>
      <c r="GD267" s="149"/>
      <c r="GE267" s="149"/>
      <c r="GF267" s="149"/>
      <c r="GG267" s="149"/>
      <c r="GH267" s="149"/>
      <c r="GI267" s="149"/>
      <c r="GJ267" s="149"/>
      <c r="GK267" s="149"/>
      <c r="GL267" s="149"/>
      <c r="GM267" s="149"/>
      <c r="GN267" s="149"/>
      <c r="GO267" s="149"/>
      <c r="GP267" s="149"/>
      <c r="GQ267" s="149"/>
      <c r="GR267" s="149"/>
      <c r="GS267" s="149"/>
      <c r="GT267" s="149"/>
      <c r="GU267" s="149"/>
      <c r="GV267" s="149"/>
      <c r="GW267" s="149"/>
      <c r="GX267" s="149"/>
      <c r="GY267" s="149"/>
      <c r="GZ267" s="149"/>
      <c r="HA267" s="149"/>
      <c r="HB267" s="149"/>
      <c r="HC267" s="149"/>
      <c r="HD267" s="149"/>
      <c r="HE267" s="149"/>
      <c r="HF267" s="149"/>
      <c r="HG267" s="149"/>
      <c r="HH267" s="149"/>
      <c r="HI267" s="149"/>
      <c r="HJ267" s="149"/>
      <c r="HK267" s="149"/>
      <c r="HL267" s="149"/>
      <c r="HM267" s="149"/>
      <c r="HN267" s="149"/>
      <c r="HO267" s="149"/>
      <c r="HP267" s="149"/>
      <c r="HQ267" s="149"/>
      <c r="HR267" s="149"/>
    </row>
    <row r="268" spans="1:243" s="148" customFormat="1" ht="22.5" customHeight="1">
      <c r="A268" s="145" t="s">
        <v>1961</v>
      </c>
      <c r="B268" s="146" t="s">
        <v>1962</v>
      </c>
      <c r="C268" s="123" t="s">
        <v>32</v>
      </c>
      <c r="D268" s="56">
        <v>64637.31</v>
      </c>
      <c r="E268" s="56">
        <v>186784.71</v>
      </c>
      <c r="F268" s="56">
        <v>12659.65</v>
      </c>
      <c r="G268" s="56">
        <v>17000</v>
      </c>
      <c r="H268" s="56">
        <v>17800</v>
      </c>
      <c r="I268" s="56">
        <v>18400</v>
      </c>
      <c r="J268" s="56">
        <v>19000</v>
      </c>
      <c r="K268" s="56">
        <v>19600</v>
      </c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  <c r="DZ268" s="162"/>
      <c r="EA268" s="162"/>
      <c r="EB268" s="162"/>
      <c r="EC268" s="162"/>
      <c r="ED268" s="162"/>
      <c r="EE268" s="162"/>
      <c r="EF268" s="162"/>
      <c r="EG268" s="162"/>
      <c r="EH268" s="162"/>
      <c r="EI268" s="162"/>
      <c r="EJ268" s="162"/>
      <c r="EK268" s="162"/>
      <c r="EL268" s="162"/>
      <c r="EM268" s="162"/>
      <c r="EN268" s="162"/>
      <c r="EO268" s="162"/>
      <c r="EP268" s="162"/>
      <c r="EQ268" s="162"/>
      <c r="ER268" s="162"/>
      <c r="ES268" s="162"/>
      <c r="ET268" s="162"/>
      <c r="EU268" s="162"/>
      <c r="EV268" s="162"/>
      <c r="EW268" s="162"/>
      <c r="EX268" s="162"/>
      <c r="EY268" s="162"/>
      <c r="EZ268" s="162"/>
      <c r="FA268" s="162"/>
      <c r="FB268" s="162"/>
      <c r="FC268" s="162"/>
      <c r="FD268" s="162"/>
      <c r="FE268" s="162"/>
      <c r="FF268" s="162"/>
      <c r="FG268" s="162"/>
      <c r="FH268" s="162"/>
      <c r="FI268" s="162"/>
      <c r="FJ268" s="162"/>
      <c r="FK268" s="162"/>
      <c r="FL268" s="162"/>
      <c r="FM268" s="162"/>
      <c r="FN268" s="162"/>
      <c r="FO268" s="162"/>
      <c r="FP268" s="162"/>
      <c r="FQ268" s="162"/>
      <c r="FR268" s="162"/>
      <c r="FS268" s="162"/>
      <c r="FT268" s="162"/>
      <c r="FU268" s="162"/>
      <c r="FV268" s="162"/>
      <c r="FW268" s="162"/>
      <c r="FX268" s="162"/>
      <c r="FY268" s="162"/>
      <c r="FZ268" s="162"/>
      <c r="GA268" s="162"/>
      <c r="GB268" s="162"/>
      <c r="GC268" s="162"/>
      <c r="GD268" s="162"/>
      <c r="GE268" s="162"/>
      <c r="GF268" s="162"/>
      <c r="GG268" s="162"/>
      <c r="GH268" s="162"/>
      <c r="GI268" s="162"/>
      <c r="GJ268" s="162"/>
      <c r="GK268" s="162"/>
      <c r="GL268" s="162"/>
      <c r="GM268" s="162"/>
      <c r="GN268" s="162"/>
      <c r="GO268" s="162"/>
      <c r="GP268" s="162"/>
      <c r="GQ268" s="162"/>
      <c r="GR268" s="162"/>
      <c r="GS268" s="162"/>
      <c r="GT268" s="162"/>
      <c r="GU268" s="162"/>
      <c r="GV268" s="162"/>
      <c r="GW268" s="162"/>
      <c r="GX268" s="162"/>
      <c r="GY268" s="162"/>
      <c r="GZ268" s="162"/>
      <c r="HA268" s="162"/>
      <c r="HB268" s="162"/>
      <c r="HC268" s="162"/>
      <c r="HD268" s="162"/>
      <c r="HE268" s="162"/>
      <c r="HF268" s="162"/>
      <c r="HG268" s="162"/>
      <c r="HH268" s="162"/>
      <c r="HI268" s="162"/>
      <c r="HJ268" s="162"/>
      <c r="HK268" s="162"/>
      <c r="HL268" s="162"/>
      <c r="HM268" s="162"/>
      <c r="HN268" s="162"/>
      <c r="HO268" s="162"/>
      <c r="HP268" s="162"/>
      <c r="HQ268" s="162"/>
      <c r="HR268" s="162"/>
    </row>
    <row r="269" spans="1:243" s="148" customFormat="1" ht="22.5" customHeight="1">
      <c r="A269" s="145" t="s">
        <v>1963</v>
      </c>
      <c r="B269" s="146" t="s">
        <v>1964</v>
      </c>
      <c r="C269" s="123" t="s">
        <v>35</v>
      </c>
      <c r="D269" s="56">
        <v>18339.490000000002</v>
      </c>
      <c r="E269" s="56">
        <v>8884.1299999999992</v>
      </c>
      <c r="F269" s="56">
        <v>11396.39</v>
      </c>
      <c r="G269" s="56">
        <v>14000</v>
      </c>
      <c r="H269" s="56">
        <v>14600</v>
      </c>
      <c r="I269" s="56">
        <v>15000</v>
      </c>
      <c r="J269" s="56">
        <v>15500</v>
      </c>
      <c r="K269" s="56">
        <v>16000</v>
      </c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BT269" s="162"/>
      <c r="BU269" s="162"/>
      <c r="BV269" s="162"/>
      <c r="BW269" s="162"/>
      <c r="BX269" s="162"/>
      <c r="BY269" s="162"/>
      <c r="BZ269" s="162"/>
      <c r="CA269" s="162"/>
      <c r="CB269" s="162"/>
      <c r="CC269" s="162"/>
      <c r="CD269" s="162"/>
      <c r="CE269" s="162"/>
      <c r="CF269" s="162"/>
      <c r="CG269" s="162"/>
      <c r="CH269" s="162"/>
      <c r="CI269" s="162"/>
      <c r="CJ269" s="162"/>
      <c r="CK269" s="162"/>
      <c r="CL269" s="162"/>
      <c r="CM269" s="162"/>
      <c r="CN269" s="162"/>
      <c r="CO269" s="162"/>
      <c r="CP269" s="162"/>
      <c r="CQ269" s="162"/>
      <c r="CR269" s="162"/>
      <c r="CS269" s="162"/>
      <c r="CT269" s="162"/>
      <c r="CU269" s="162"/>
      <c r="CV269" s="162"/>
      <c r="CW269" s="162"/>
      <c r="CX269" s="162"/>
      <c r="CY269" s="162"/>
      <c r="CZ269" s="162"/>
      <c r="DA269" s="162"/>
      <c r="DB269" s="162"/>
      <c r="DC269" s="162"/>
      <c r="DD269" s="162"/>
      <c r="DE269" s="162"/>
      <c r="DF269" s="162"/>
      <c r="DG269" s="162"/>
      <c r="DH269" s="162"/>
      <c r="DI269" s="162"/>
      <c r="DJ269" s="162"/>
      <c r="DK269" s="162"/>
      <c r="DL269" s="162"/>
      <c r="DM269" s="162"/>
      <c r="DN269" s="162"/>
      <c r="DO269" s="162"/>
      <c r="DP269" s="162"/>
      <c r="DQ269" s="162"/>
      <c r="DR269" s="162"/>
      <c r="DS269" s="162"/>
      <c r="DT269" s="162"/>
      <c r="DU269" s="162"/>
      <c r="DV269" s="162"/>
      <c r="DW269" s="162"/>
      <c r="DX269" s="162"/>
      <c r="DY269" s="162"/>
      <c r="DZ269" s="162"/>
      <c r="EA269" s="162"/>
      <c r="EB269" s="162"/>
      <c r="EC269" s="162"/>
      <c r="ED269" s="162"/>
      <c r="EE269" s="162"/>
      <c r="EF269" s="162"/>
      <c r="EG269" s="162"/>
      <c r="EH269" s="162"/>
      <c r="EI269" s="162"/>
      <c r="EJ269" s="162"/>
      <c r="EK269" s="162"/>
      <c r="EL269" s="162"/>
      <c r="EM269" s="162"/>
      <c r="EN269" s="162"/>
      <c r="EO269" s="162"/>
      <c r="EP269" s="162"/>
      <c r="EQ269" s="162"/>
      <c r="ER269" s="162"/>
      <c r="ES269" s="162"/>
      <c r="ET269" s="162"/>
      <c r="EU269" s="162"/>
      <c r="EV269" s="162"/>
      <c r="EW269" s="162"/>
      <c r="EX269" s="162"/>
      <c r="EY269" s="162"/>
      <c r="EZ269" s="162"/>
      <c r="FA269" s="162"/>
      <c r="FB269" s="162"/>
      <c r="FC269" s="162"/>
      <c r="FD269" s="162"/>
      <c r="FE269" s="162"/>
      <c r="FF269" s="162"/>
      <c r="FG269" s="162"/>
      <c r="FH269" s="162"/>
      <c r="FI269" s="162"/>
      <c r="FJ269" s="162"/>
      <c r="FK269" s="162"/>
      <c r="FL269" s="162"/>
      <c r="FM269" s="162"/>
      <c r="FN269" s="162"/>
      <c r="FO269" s="162"/>
      <c r="FP269" s="162"/>
      <c r="FQ269" s="162"/>
      <c r="FR269" s="162"/>
      <c r="FS269" s="162"/>
      <c r="FT269" s="162"/>
      <c r="FU269" s="162"/>
      <c r="FV269" s="162"/>
      <c r="FW269" s="162"/>
      <c r="FX269" s="162"/>
      <c r="FY269" s="162"/>
      <c r="FZ269" s="162"/>
      <c r="GA269" s="162"/>
      <c r="GB269" s="162"/>
      <c r="GC269" s="162"/>
      <c r="GD269" s="162"/>
      <c r="GE269" s="162"/>
      <c r="GF269" s="162"/>
      <c r="GG269" s="162"/>
      <c r="GH269" s="162"/>
      <c r="GI269" s="162"/>
      <c r="GJ269" s="162"/>
      <c r="GK269" s="162"/>
      <c r="GL269" s="162"/>
      <c r="GM269" s="162"/>
      <c r="GN269" s="162"/>
      <c r="GO269" s="162"/>
      <c r="GP269" s="162"/>
      <c r="GQ269" s="162"/>
      <c r="GR269" s="162"/>
      <c r="GS269" s="162"/>
      <c r="GT269" s="162"/>
      <c r="GU269" s="162"/>
      <c r="GV269" s="162"/>
      <c r="GW269" s="162"/>
      <c r="GX269" s="162"/>
      <c r="GY269" s="162"/>
      <c r="GZ269" s="162"/>
      <c r="HA269" s="162"/>
      <c r="HB269" s="162"/>
      <c r="HC269" s="162"/>
      <c r="HD269" s="162"/>
      <c r="HE269" s="162"/>
      <c r="HF269" s="162"/>
      <c r="HG269" s="162"/>
      <c r="HH269" s="162"/>
      <c r="HI269" s="162"/>
      <c r="HJ269" s="162"/>
      <c r="HK269" s="162"/>
      <c r="HL269" s="162"/>
      <c r="HM269" s="162"/>
      <c r="HN269" s="162"/>
      <c r="HO269" s="162"/>
      <c r="HP269" s="162"/>
      <c r="HQ269" s="162"/>
      <c r="HR269" s="162"/>
    </row>
    <row r="270" spans="1:243" s="148" customFormat="1" ht="22.5" customHeight="1">
      <c r="A270" s="145" t="s">
        <v>1965</v>
      </c>
      <c r="B270" s="146" t="s">
        <v>1966</v>
      </c>
      <c r="C270" s="123" t="s">
        <v>397</v>
      </c>
      <c r="D270" s="56">
        <v>3735.08</v>
      </c>
      <c r="E270" s="56">
        <v>2338.3200000000002</v>
      </c>
      <c r="F270" s="56">
        <v>589.67999999999995</v>
      </c>
      <c r="G270" s="56"/>
      <c r="H270" s="56"/>
      <c r="I270" s="56">
        <v>0</v>
      </c>
      <c r="J270" s="56">
        <v>0</v>
      </c>
      <c r="K270" s="56">
        <v>0</v>
      </c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  <c r="BR270" s="162"/>
      <c r="BS270" s="162"/>
      <c r="BT270" s="162"/>
      <c r="BU270" s="162"/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62"/>
      <c r="CF270" s="162"/>
      <c r="CG270" s="162"/>
      <c r="CH270" s="162"/>
      <c r="CI270" s="162"/>
      <c r="CJ270" s="162"/>
      <c r="CK270" s="162"/>
      <c r="CL270" s="162"/>
      <c r="CM270" s="162"/>
      <c r="CN270" s="162"/>
      <c r="CO270" s="162"/>
      <c r="CP270" s="162"/>
      <c r="CQ270" s="162"/>
      <c r="CR270" s="162"/>
      <c r="CS270" s="162"/>
      <c r="CT270" s="162"/>
      <c r="CU270" s="162"/>
      <c r="CV270" s="162"/>
      <c r="CW270" s="162"/>
      <c r="CX270" s="162"/>
      <c r="CY270" s="162"/>
      <c r="CZ270" s="162"/>
      <c r="DA270" s="162"/>
      <c r="DB270" s="162"/>
      <c r="DC270" s="162"/>
      <c r="DD270" s="162"/>
      <c r="DE270" s="162"/>
      <c r="DF270" s="162"/>
      <c r="DG270" s="162"/>
      <c r="DH270" s="162"/>
      <c r="DI270" s="162"/>
      <c r="DJ270" s="162"/>
      <c r="DK270" s="162"/>
      <c r="DL270" s="162"/>
      <c r="DM270" s="162"/>
      <c r="DN270" s="162"/>
      <c r="DO270" s="162"/>
      <c r="DP270" s="162"/>
      <c r="DQ270" s="162"/>
      <c r="DR270" s="162"/>
      <c r="DS270" s="162"/>
      <c r="DT270" s="162"/>
      <c r="DU270" s="162"/>
      <c r="DV270" s="162"/>
      <c r="DW270" s="162"/>
      <c r="DX270" s="162"/>
      <c r="DY270" s="162"/>
      <c r="DZ270" s="162"/>
      <c r="EA270" s="162"/>
      <c r="EB270" s="162"/>
      <c r="EC270" s="162"/>
      <c r="ED270" s="162"/>
      <c r="EE270" s="162"/>
      <c r="EF270" s="162"/>
      <c r="EG270" s="162"/>
      <c r="EH270" s="162"/>
      <c r="EI270" s="162"/>
      <c r="EJ270" s="162"/>
      <c r="EK270" s="162"/>
      <c r="EL270" s="162"/>
      <c r="EM270" s="162"/>
      <c r="EN270" s="162"/>
      <c r="EO270" s="162"/>
      <c r="EP270" s="162"/>
      <c r="EQ270" s="162"/>
      <c r="ER270" s="162"/>
      <c r="ES270" s="162"/>
      <c r="ET270" s="162"/>
      <c r="EU270" s="162"/>
      <c r="EV270" s="162"/>
      <c r="EW270" s="162"/>
      <c r="EX270" s="162"/>
      <c r="EY270" s="162"/>
      <c r="EZ270" s="162"/>
      <c r="FA270" s="162"/>
      <c r="FB270" s="162"/>
      <c r="FC270" s="162"/>
      <c r="FD270" s="162"/>
      <c r="FE270" s="162"/>
      <c r="FF270" s="162"/>
      <c r="FG270" s="162"/>
      <c r="FH270" s="162"/>
      <c r="FI270" s="162"/>
      <c r="FJ270" s="162"/>
      <c r="FK270" s="162"/>
      <c r="FL270" s="162"/>
      <c r="FM270" s="162"/>
      <c r="FN270" s="162"/>
      <c r="FO270" s="162"/>
      <c r="FP270" s="162"/>
      <c r="FQ270" s="162"/>
      <c r="FR270" s="162"/>
      <c r="FS270" s="162"/>
      <c r="FT270" s="162"/>
      <c r="FU270" s="162"/>
      <c r="FV270" s="162"/>
      <c r="FW270" s="162"/>
      <c r="FX270" s="162"/>
      <c r="FY270" s="162"/>
      <c r="FZ270" s="162"/>
      <c r="GA270" s="162"/>
      <c r="GB270" s="162"/>
      <c r="GC270" s="162"/>
      <c r="GD270" s="162"/>
      <c r="GE270" s="162"/>
      <c r="GF270" s="162"/>
      <c r="GG270" s="162"/>
      <c r="GH270" s="162"/>
      <c r="GI270" s="162"/>
      <c r="GJ270" s="162"/>
      <c r="GK270" s="162"/>
      <c r="GL270" s="162"/>
      <c r="GM270" s="162"/>
      <c r="GN270" s="162"/>
      <c r="GO270" s="162"/>
      <c r="GP270" s="162"/>
      <c r="GQ270" s="162"/>
      <c r="GR270" s="162"/>
      <c r="GS270" s="162"/>
      <c r="GT270" s="162"/>
      <c r="GU270" s="162"/>
      <c r="GV270" s="162"/>
      <c r="GW270" s="162"/>
      <c r="GX270" s="162"/>
      <c r="GY270" s="162"/>
      <c r="GZ270" s="162"/>
      <c r="HA270" s="162"/>
      <c r="HB270" s="162"/>
      <c r="HC270" s="162"/>
      <c r="HD270" s="162"/>
      <c r="HE270" s="162"/>
      <c r="HF270" s="162"/>
      <c r="HG270" s="162"/>
      <c r="HH270" s="162"/>
      <c r="HI270" s="162"/>
      <c r="HJ270" s="162"/>
      <c r="HK270" s="162"/>
      <c r="HL270" s="162"/>
      <c r="HM270" s="162"/>
      <c r="HN270" s="162"/>
      <c r="HO270" s="162"/>
      <c r="HP270" s="162"/>
      <c r="HQ270" s="162"/>
      <c r="HR270" s="162"/>
    </row>
    <row r="271" spans="1:243" s="104" customFormat="1" ht="22.5" customHeight="1">
      <c r="A271" s="145" t="s">
        <v>1967</v>
      </c>
      <c r="B271" s="146" t="s">
        <v>1968</v>
      </c>
      <c r="C271" s="123"/>
      <c r="D271" s="56">
        <f t="shared" ref="D271:H271" si="129">SUM(D272:D285)</f>
        <v>52618.02</v>
      </c>
      <c r="E271" s="56">
        <f t="shared" si="129"/>
        <v>27657.22</v>
      </c>
      <c r="F271" s="56">
        <f>SUM(F272:F288)</f>
        <v>22346.23</v>
      </c>
      <c r="G271" s="56">
        <f t="shared" si="129"/>
        <v>22800</v>
      </c>
      <c r="H271" s="56">
        <f t="shared" si="129"/>
        <v>23560</v>
      </c>
      <c r="I271" s="56">
        <f>SUM(I272:I285)</f>
        <v>24420</v>
      </c>
      <c r="J271" s="56">
        <f>SUM(J272:J285)</f>
        <v>25250</v>
      </c>
      <c r="K271" s="56">
        <f>SUM(K272:K285)</f>
        <v>26100</v>
      </c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26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26"/>
      <c r="DL271" s="126"/>
      <c r="DM271" s="126"/>
      <c r="DN271" s="126"/>
      <c r="DO271" s="126"/>
      <c r="DP271" s="126"/>
      <c r="DQ271" s="126"/>
      <c r="DR271" s="126"/>
      <c r="DS271" s="126"/>
      <c r="DT271" s="126"/>
      <c r="DU271" s="126"/>
      <c r="DV271" s="126"/>
      <c r="DW271" s="126"/>
      <c r="DX271" s="126"/>
      <c r="DY271" s="126"/>
      <c r="DZ271" s="126"/>
      <c r="EA271" s="126"/>
      <c r="EB271" s="126"/>
      <c r="EC271" s="126"/>
      <c r="ED271" s="126"/>
      <c r="EE271" s="126"/>
      <c r="EF271" s="126"/>
      <c r="EG271" s="126"/>
      <c r="EH271" s="126"/>
      <c r="EI271" s="126"/>
      <c r="EJ271" s="126"/>
      <c r="EK271" s="126"/>
      <c r="EL271" s="126"/>
      <c r="EM271" s="126"/>
      <c r="EN271" s="126"/>
      <c r="EO271" s="126"/>
      <c r="EP271" s="126"/>
      <c r="EQ271" s="126"/>
      <c r="ER271" s="126"/>
      <c r="ES271" s="126"/>
      <c r="ET271" s="126"/>
      <c r="EU271" s="126"/>
      <c r="EV271" s="126"/>
      <c r="EW271" s="126"/>
      <c r="EX271" s="126"/>
      <c r="EY271" s="126"/>
      <c r="EZ271" s="126"/>
      <c r="FA271" s="126"/>
      <c r="FB271" s="126"/>
      <c r="FC271" s="126"/>
      <c r="FD271" s="126"/>
      <c r="FE271" s="126"/>
      <c r="FF271" s="126"/>
      <c r="FG271" s="126"/>
      <c r="FH271" s="126"/>
      <c r="FI271" s="126"/>
      <c r="FJ271" s="126"/>
      <c r="FK271" s="126"/>
      <c r="FL271" s="126"/>
      <c r="FM271" s="126"/>
      <c r="FN271" s="126"/>
      <c r="FO271" s="126"/>
      <c r="FP271" s="126"/>
      <c r="FQ271" s="126"/>
      <c r="FR271" s="126"/>
      <c r="FS271" s="126"/>
      <c r="FT271" s="126"/>
      <c r="FU271" s="126"/>
      <c r="FV271" s="126"/>
      <c r="FW271" s="126"/>
      <c r="FX271" s="126"/>
      <c r="FY271" s="126"/>
      <c r="FZ271" s="126"/>
      <c r="GA271" s="126"/>
      <c r="GB271" s="126"/>
      <c r="GC271" s="126"/>
      <c r="GD271" s="126"/>
      <c r="GE271" s="126"/>
      <c r="GF271" s="126"/>
      <c r="GG271" s="126"/>
      <c r="GH271" s="126"/>
      <c r="GI271" s="126"/>
      <c r="GJ271" s="126"/>
      <c r="GK271" s="126"/>
      <c r="GL271" s="126"/>
      <c r="GM271" s="126"/>
      <c r="GN271" s="126"/>
      <c r="GO271" s="126"/>
      <c r="GP271" s="126"/>
      <c r="GQ271" s="126"/>
      <c r="GR271" s="126"/>
      <c r="GS271" s="126"/>
      <c r="GT271" s="126"/>
      <c r="GU271" s="126"/>
      <c r="GV271" s="126"/>
      <c r="GW271" s="126"/>
      <c r="GX271" s="126"/>
      <c r="GY271" s="126"/>
      <c r="GZ271" s="126"/>
      <c r="HA271" s="126"/>
      <c r="HB271" s="126"/>
      <c r="HC271" s="126"/>
      <c r="HD271" s="126"/>
      <c r="HE271" s="126"/>
      <c r="HF271" s="126"/>
      <c r="HG271" s="126"/>
      <c r="HH271" s="126"/>
      <c r="HI271" s="126"/>
      <c r="HJ271" s="126"/>
      <c r="HK271" s="126"/>
      <c r="HL271" s="126"/>
      <c r="HM271" s="126"/>
      <c r="HN271" s="126"/>
      <c r="HO271" s="126"/>
      <c r="HP271" s="126"/>
      <c r="HQ271" s="126"/>
      <c r="HR271" s="126"/>
    </row>
    <row r="272" spans="1:243" s="149" customFormat="1" ht="12" hidden="1" customHeight="1">
      <c r="A272" s="93" t="s">
        <v>1969</v>
      </c>
      <c r="B272" s="111" t="s">
        <v>403</v>
      </c>
      <c r="C272" s="123" t="s">
        <v>402</v>
      </c>
      <c r="D272" s="58">
        <v>7961.32</v>
      </c>
      <c r="E272" s="58">
        <v>1005.95</v>
      </c>
      <c r="F272" s="58">
        <v>7178.33</v>
      </c>
      <c r="G272" s="58">
        <v>8400</v>
      </c>
      <c r="H272" s="58">
        <v>8700</v>
      </c>
      <c r="I272" s="58">
        <v>9000</v>
      </c>
      <c r="J272" s="58">
        <v>9300</v>
      </c>
      <c r="K272" s="58">
        <v>9600</v>
      </c>
      <c r="HS272" s="150"/>
      <c r="HT272" s="150"/>
      <c r="HU272" s="150"/>
      <c r="HV272" s="150"/>
      <c r="HW272" s="150"/>
      <c r="HX272" s="150"/>
      <c r="HY272" s="150"/>
      <c r="HZ272" s="150"/>
      <c r="IA272" s="150"/>
      <c r="IB272" s="150"/>
      <c r="IC272" s="150"/>
      <c r="ID272" s="150"/>
      <c r="IE272" s="150"/>
      <c r="IF272" s="150"/>
      <c r="IG272" s="150"/>
      <c r="IH272" s="150"/>
      <c r="II272" s="150"/>
    </row>
    <row r="273" spans="1:243" s="149" customFormat="1" ht="12" hidden="1" customHeight="1">
      <c r="A273" s="93" t="s">
        <v>1970</v>
      </c>
      <c r="B273" s="111" t="s">
        <v>406</v>
      </c>
      <c r="C273" s="123" t="s">
        <v>405</v>
      </c>
      <c r="D273" s="58">
        <v>238.02</v>
      </c>
      <c r="E273" s="58">
        <v>0</v>
      </c>
      <c r="F273" s="58"/>
      <c r="G273" s="58"/>
      <c r="H273" s="58"/>
      <c r="I273" s="58"/>
      <c r="J273" s="58"/>
      <c r="K273" s="58"/>
      <c r="HS273" s="150"/>
      <c r="HT273" s="150"/>
      <c r="HU273" s="150"/>
      <c r="HV273" s="150"/>
      <c r="HW273" s="150"/>
      <c r="HX273" s="150"/>
      <c r="HY273" s="150"/>
      <c r="HZ273" s="150"/>
      <c r="IA273" s="150"/>
      <c r="IB273" s="150"/>
      <c r="IC273" s="150"/>
      <c r="ID273" s="150"/>
      <c r="IE273" s="150"/>
      <c r="IF273" s="150"/>
      <c r="IG273" s="150"/>
      <c r="IH273" s="150"/>
      <c r="II273" s="150"/>
    </row>
    <row r="274" spans="1:243" s="149" customFormat="1" ht="12" hidden="1" customHeight="1">
      <c r="A274" s="93" t="s">
        <v>1971</v>
      </c>
      <c r="B274" s="111" t="s">
        <v>409</v>
      </c>
      <c r="C274" s="123" t="s">
        <v>408</v>
      </c>
      <c r="D274" s="58">
        <v>3051.17</v>
      </c>
      <c r="E274" s="58">
        <v>0</v>
      </c>
      <c r="F274" s="58"/>
      <c r="G274" s="58"/>
      <c r="H274" s="58"/>
      <c r="I274" s="58"/>
      <c r="J274" s="58"/>
      <c r="K274" s="58"/>
      <c r="HS274" s="150"/>
      <c r="HT274" s="150"/>
      <c r="HU274" s="150"/>
      <c r="HV274" s="150"/>
      <c r="HW274" s="150"/>
      <c r="HX274" s="150"/>
      <c r="HY274" s="150"/>
      <c r="HZ274" s="150"/>
      <c r="IA274" s="150"/>
      <c r="IB274" s="150"/>
      <c r="IC274" s="150"/>
      <c r="ID274" s="150"/>
      <c r="IE274" s="150"/>
      <c r="IF274" s="150"/>
      <c r="IG274" s="150"/>
      <c r="IH274" s="150"/>
      <c r="II274" s="150"/>
    </row>
    <row r="275" spans="1:243" s="149" customFormat="1" ht="12" hidden="1" customHeight="1">
      <c r="A275" s="93" t="s">
        <v>1972</v>
      </c>
      <c r="B275" s="111" t="s">
        <v>427</v>
      </c>
      <c r="C275" s="123" t="s">
        <v>426</v>
      </c>
      <c r="D275" s="58">
        <v>27.46</v>
      </c>
      <c r="E275" s="58">
        <v>25.34</v>
      </c>
      <c r="F275" s="58">
        <v>6.22</v>
      </c>
      <c r="G275" s="58"/>
      <c r="H275" s="58"/>
      <c r="I275" s="58"/>
      <c r="J275" s="58"/>
      <c r="K275" s="58"/>
      <c r="HS275" s="150"/>
      <c r="HT275" s="150"/>
      <c r="HU275" s="150"/>
      <c r="HV275" s="150"/>
      <c r="HW275" s="150"/>
      <c r="HX275" s="150"/>
      <c r="HY275" s="150"/>
      <c r="HZ275" s="150"/>
      <c r="IA275" s="150"/>
      <c r="IB275" s="150"/>
      <c r="IC275" s="150"/>
      <c r="ID275" s="150"/>
      <c r="IE275" s="150"/>
      <c r="IF275" s="150"/>
      <c r="IG275" s="150"/>
      <c r="IH275" s="150"/>
      <c r="II275" s="150"/>
    </row>
    <row r="276" spans="1:243" s="149" customFormat="1" ht="12" hidden="1" customHeight="1">
      <c r="A276" s="93" t="s">
        <v>1973</v>
      </c>
      <c r="B276" s="111" t="s">
        <v>1544</v>
      </c>
      <c r="C276" s="123" t="s">
        <v>441</v>
      </c>
      <c r="D276" s="58">
        <v>19638.22</v>
      </c>
      <c r="E276" s="58">
        <v>16084.44</v>
      </c>
      <c r="F276" s="58">
        <v>4538.25</v>
      </c>
      <c r="G276" s="58">
        <v>5400</v>
      </c>
      <c r="H276" s="58">
        <v>5600</v>
      </c>
      <c r="I276" s="58">
        <v>5800</v>
      </c>
      <c r="J276" s="58">
        <v>6000</v>
      </c>
      <c r="K276" s="58">
        <v>6200</v>
      </c>
      <c r="HS276" s="150"/>
      <c r="HT276" s="150"/>
      <c r="HU276" s="150"/>
      <c r="HV276" s="150"/>
      <c r="HW276" s="150"/>
      <c r="HX276" s="150"/>
      <c r="HY276" s="150"/>
      <c r="HZ276" s="150"/>
      <c r="IA276" s="150"/>
      <c r="IB276" s="150"/>
      <c r="IC276" s="150"/>
      <c r="ID276" s="150"/>
      <c r="IE276" s="150"/>
      <c r="IF276" s="150"/>
      <c r="IG276" s="150"/>
      <c r="IH276" s="150"/>
      <c r="II276" s="150"/>
    </row>
    <row r="277" spans="1:243" s="149" customFormat="1" ht="12" hidden="1" customHeight="1">
      <c r="A277" s="93" t="s">
        <v>1974</v>
      </c>
      <c r="B277" s="111" t="s">
        <v>460</v>
      </c>
      <c r="C277" s="123" t="s">
        <v>459</v>
      </c>
      <c r="D277" s="58">
        <v>786.25</v>
      </c>
      <c r="E277" s="58">
        <v>200.05</v>
      </c>
      <c r="F277" s="58">
        <v>89.21</v>
      </c>
      <c r="G277" s="58"/>
      <c r="H277" s="58"/>
      <c r="I277" s="58"/>
      <c r="J277" s="58"/>
      <c r="K277" s="58"/>
      <c r="HS277" s="150"/>
      <c r="HT277" s="150"/>
      <c r="HU277" s="150"/>
      <c r="HV277" s="150"/>
      <c r="HW277" s="150"/>
      <c r="HX277" s="150"/>
      <c r="HY277" s="150"/>
      <c r="HZ277" s="150"/>
      <c r="IA277" s="150"/>
      <c r="IB277" s="150"/>
      <c r="IC277" s="150"/>
      <c r="ID277" s="150"/>
      <c r="IE277" s="150"/>
      <c r="IF277" s="150"/>
      <c r="IG277" s="150"/>
      <c r="IH277" s="150"/>
      <c r="II277" s="150"/>
    </row>
    <row r="278" spans="1:243" s="149" customFormat="1" ht="12" hidden="1" customHeight="1">
      <c r="A278" s="93" t="s">
        <v>1975</v>
      </c>
      <c r="B278" s="93" t="s">
        <v>1976</v>
      </c>
      <c r="C278" s="94" t="s">
        <v>462</v>
      </c>
      <c r="D278" s="58">
        <v>1722.32</v>
      </c>
      <c r="E278" s="58">
        <v>1855.76</v>
      </c>
      <c r="F278" s="58">
        <v>455.66</v>
      </c>
      <c r="G278" s="58"/>
      <c r="H278" s="58"/>
      <c r="I278" s="58"/>
      <c r="J278" s="58"/>
      <c r="K278" s="58"/>
      <c r="HS278" s="150"/>
      <c r="HT278" s="150"/>
      <c r="HU278" s="150"/>
      <c r="HV278" s="150"/>
      <c r="HW278" s="150"/>
      <c r="HX278" s="150"/>
      <c r="HY278" s="150"/>
      <c r="HZ278" s="150"/>
      <c r="IA278" s="150"/>
      <c r="IB278" s="150"/>
      <c r="IC278" s="150"/>
      <c r="ID278" s="150"/>
      <c r="IE278" s="150"/>
      <c r="IF278" s="150"/>
      <c r="IG278" s="150"/>
      <c r="IH278" s="150"/>
      <c r="II278" s="150"/>
    </row>
    <row r="279" spans="1:243" s="149" customFormat="1" ht="12" hidden="1" customHeight="1">
      <c r="A279" s="93" t="s">
        <v>1977</v>
      </c>
      <c r="B279" s="93" t="s">
        <v>472</v>
      </c>
      <c r="C279" s="94" t="s">
        <v>471</v>
      </c>
      <c r="D279" s="58">
        <v>2416.79</v>
      </c>
      <c r="E279" s="58">
        <v>1732.02</v>
      </c>
      <c r="F279" s="58">
        <v>3514.77</v>
      </c>
      <c r="G279" s="58">
        <v>3700</v>
      </c>
      <c r="H279" s="58">
        <v>3800</v>
      </c>
      <c r="I279" s="58">
        <v>4000</v>
      </c>
      <c r="J279" s="58">
        <v>4130</v>
      </c>
      <c r="K279" s="58">
        <v>4300</v>
      </c>
      <c r="HS279" s="150"/>
      <c r="HT279" s="150"/>
      <c r="HU279" s="150"/>
      <c r="HV279" s="150"/>
      <c r="HW279" s="150"/>
      <c r="HX279" s="150"/>
      <c r="HY279" s="150"/>
      <c r="HZ279" s="150"/>
      <c r="IA279" s="150"/>
      <c r="IB279" s="150"/>
      <c r="IC279" s="150"/>
      <c r="ID279" s="150"/>
      <c r="IE279" s="150"/>
      <c r="IF279" s="150"/>
      <c r="IG279" s="150"/>
      <c r="IH279" s="150"/>
      <c r="II279" s="150"/>
    </row>
    <row r="280" spans="1:243" s="149" customFormat="1" ht="12" hidden="1" customHeight="1">
      <c r="A280" s="93" t="s">
        <v>1978</v>
      </c>
      <c r="B280" s="93" t="s">
        <v>1979</v>
      </c>
      <c r="C280" s="94" t="s">
        <v>474</v>
      </c>
      <c r="D280" s="58">
        <v>549.96</v>
      </c>
      <c r="E280" s="58">
        <v>983.58</v>
      </c>
      <c r="F280" s="58">
        <v>438.46</v>
      </c>
      <c r="G280" s="58">
        <v>600</v>
      </c>
      <c r="H280" s="58">
        <v>600</v>
      </c>
      <c r="I280" s="58">
        <v>600</v>
      </c>
      <c r="J280" s="58">
        <v>620</v>
      </c>
      <c r="K280" s="58">
        <v>640</v>
      </c>
      <c r="HS280" s="150"/>
      <c r="HT280" s="150"/>
      <c r="HU280" s="150"/>
      <c r="HV280" s="150"/>
      <c r="HW280" s="150"/>
      <c r="HX280" s="150"/>
      <c r="HY280" s="150"/>
      <c r="HZ280" s="150"/>
      <c r="IA280" s="150"/>
      <c r="IB280" s="150"/>
      <c r="IC280" s="150"/>
      <c r="ID280" s="150"/>
      <c r="IE280" s="150"/>
      <c r="IF280" s="150"/>
      <c r="IG280" s="150"/>
      <c r="IH280" s="150"/>
      <c r="II280" s="150"/>
    </row>
    <row r="281" spans="1:243" s="149" customFormat="1" ht="12" hidden="1" customHeight="1">
      <c r="A281" s="93" t="s">
        <v>1980</v>
      </c>
      <c r="B281" s="93" t="s">
        <v>478</v>
      </c>
      <c r="C281" s="94" t="s">
        <v>477</v>
      </c>
      <c r="D281" s="58">
        <v>4660.3100000000004</v>
      </c>
      <c r="E281" s="58">
        <v>4300.72</v>
      </c>
      <c r="F281" s="58">
        <v>1055.99</v>
      </c>
      <c r="G281" s="58"/>
      <c r="H281" s="58"/>
      <c r="I281" s="58"/>
      <c r="J281" s="58"/>
      <c r="K281" s="58"/>
      <c r="HS281" s="150"/>
      <c r="HT281" s="150"/>
      <c r="HU281" s="150"/>
      <c r="HV281" s="150"/>
      <c r="HW281" s="150"/>
      <c r="HX281" s="150"/>
      <c r="HY281" s="150"/>
      <c r="HZ281" s="150"/>
      <c r="IA281" s="150"/>
      <c r="IB281" s="150"/>
      <c r="IC281" s="150"/>
      <c r="ID281" s="150"/>
      <c r="IE281" s="150"/>
      <c r="IF281" s="150"/>
      <c r="IG281" s="150"/>
      <c r="IH281" s="150"/>
      <c r="II281" s="150"/>
    </row>
    <row r="282" spans="1:243" s="149" customFormat="1" ht="12" hidden="1" customHeight="1">
      <c r="A282" s="93" t="s">
        <v>1981</v>
      </c>
      <c r="B282" s="93" t="s">
        <v>1545</v>
      </c>
      <c r="C282" s="94" t="s">
        <v>1546</v>
      </c>
      <c r="D282" s="58">
        <v>0</v>
      </c>
      <c r="E282" s="58">
        <v>0</v>
      </c>
      <c r="F282" s="58">
        <v>0</v>
      </c>
      <c r="G282" s="58"/>
      <c r="H282" s="58"/>
      <c r="I282" s="58"/>
      <c r="J282" s="58"/>
      <c r="K282" s="58"/>
      <c r="HS282" s="150"/>
      <c r="HT282" s="150"/>
      <c r="HU282" s="150"/>
      <c r="HV282" s="150"/>
      <c r="HW282" s="150"/>
      <c r="HX282" s="150"/>
      <c r="HY282" s="150"/>
      <c r="HZ282" s="150"/>
      <c r="IA282" s="150"/>
      <c r="IB282" s="150"/>
      <c r="IC282" s="150"/>
      <c r="ID282" s="150"/>
      <c r="IE282" s="150"/>
      <c r="IF282" s="150"/>
      <c r="IG282" s="150"/>
      <c r="IH282" s="150"/>
      <c r="II282" s="150"/>
    </row>
    <row r="283" spans="1:243" s="149" customFormat="1" ht="12" hidden="1" customHeight="1">
      <c r="A283" s="93" t="s">
        <v>1982</v>
      </c>
      <c r="B283" s="93" t="s">
        <v>1547</v>
      </c>
      <c r="C283" s="94" t="s">
        <v>1548</v>
      </c>
      <c r="D283" s="58">
        <v>5055.1400000000003</v>
      </c>
      <c r="E283" s="58">
        <v>0</v>
      </c>
      <c r="F283" s="58"/>
      <c r="G283" s="58"/>
      <c r="H283" s="58"/>
      <c r="I283" s="58"/>
      <c r="J283" s="58"/>
      <c r="K283" s="58"/>
      <c r="HS283" s="150"/>
      <c r="HT283" s="150"/>
      <c r="HU283" s="150"/>
      <c r="HV283" s="150"/>
      <c r="HW283" s="150"/>
      <c r="HX283" s="150"/>
      <c r="HY283" s="150"/>
      <c r="HZ283" s="150"/>
      <c r="IA283" s="150"/>
      <c r="IB283" s="150"/>
      <c r="IC283" s="150"/>
      <c r="ID283" s="150"/>
      <c r="IE283" s="150"/>
      <c r="IF283" s="150"/>
      <c r="IG283" s="150"/>
      <c r="IH283" s="150"/>
      <c r="II283" s="150"/>
    </row>
    <row r="284" spans="1:243" s="149" customFormat="1" ht="12" hidden="1" customHeight="1">
      <c r="A284" s="93" t="s">
        <v>1983</v>
      </c>
      <c r="B284" s="93" t="s">
        <v>1984</v>
      </c>
      <c r="C284" s="94" t="s">
        <v>1549</v>
      </c>
      <c r="D284" s="58">
        <v>2712.88</v>
      </c>
      <c r="E284" s="58">
        <v>0</v>
      </c>
      <c r="F284" s="58"/>
      <c r="G284" s="58"/>
      <c r="H284" s="58"/>
      <c r="I284" s="58"/>
      <c r="J284" s="58"/>
      <c r="K284" s="58"/>
      <c r="HS284" s="150"/>
      <c r="HT284" s="150"/>
      <c r="HU284" s="150"/>
      <c r="HV284" s="150"/>
      <c r="HW284" s="150"/>
      <c r="HX284" s="150"/>
      <c r="HY284" s="150"/>
      <c r="HZ284" s="150"/>
      <c r="IA284" s="150"/>
      <c r="IB284" s="150"/>
      <c r="IC284" s="150"/>
      <c r="ID284" s="150"/>
      <c r="IE284" s="150"/>
      <c r="IF284" s="150"/>
      <c r="IG284" s="150"/>
      <c r="IH284" s="150"/>
      <c r="II284" s="150"/>
    </row>
    <row r="285" spans="1:243" s="149" customFormat="1" ht="12" hidden="1" customHeight="1">
      <c r="A285" s="93" t="s">
        <v>1985</v>
      </c>
      <c r="B285" s="93" t="s">
        <v>1986</v>
      </c>
      <c r="C285" s="94" t="s">
        <v>1987</v>
      </c>
      <c r="D285" s="58">
        <v>3798.18</v>
      </c>
      <c r="E285" s="58">
        <v>1469.36</v>
      </c>
      <c r="F285" s="58">
        <v>3954.23</v>
      </c>
      <c r="G285" s="58">
        <v>4700</v>
      </c>
      <c r="H285" s="58">
        <v>4860</v>
      </c>
      <c r="I285" s="58">
        <v>5020</v>
      </c>
      <c r="J285" s="58">
        <v>5200</v>
      </c>
      <c r="K285" s="58">
        <v>5360</v>
      </c>
      <c r="HS285" s="150"/>
      <c r="HT285" s="150"/>
      <c r="HU285" s="150"/>
      <c r="HV285" s="150"/>
      <c r="HW285" s="150"/>
      <c r="HX285" s="150"/>
      <c r="HY285" s="150"/>
      <c r="HZ285" s="150"/>
      <c r="IA285" s="150"/>
      <c r="IB285" s="150"/>
      <c r="IC285" s="150"/>
      <c r="ID285" s="150"/>
      <c r="IE285" s="150"/>
      <c r="IF285" s="150"/>
      <c r="IG285" s="150"/>
      <c r="IH285" s="150"/>
      <c r="II285" s="150"/>
    </row>
    <row r="286" spans="1:243" s="149" customFormat="1" ht="12" hidden="1" customHeight="1">
      <c r="A286" s="93" t="s">
        <v>3301</v>
      </c>
      <c r="B286" s="93" t="s">
        <v>3304</v>
      </c>
      <c r="C286" s="94" t="s">
        <v>3307</v>
      </c>
      <c r="D286" s="58"/>
      <c r="E286" s="58"/>
      <c r="F286" s="58">
        <v>11.26</v>
      </c>
      <c r="G286" s="58"/>
      <c r="H286" s="58"/>
      <c r="I286" s="58"/>
      <c r="J286" s="58"/>
      <c r="K286" s="58"/>
      <c r="HS286" s="150"/>
      <c r="HT286" s="150"/>
      <c r="HU286" s="150"/>
      <c r="HV286" s="150"/>
      <c r="HW286" s="150"/>
      <c r="HX286" s="150"/>
      <c r="HY286" s="150"/>
      <c r="HZ286" s="150"/>
      <c r="IA286" s="150"/>
      <c r="IB286" s="150"/>
      <c r="IC286" s="150"/>
      <c r="ID286" s="150"/>
      <c r="IE286" s="150"/>
      <c r="IF286" s="150"/>
      <c r="IG286" s="150"/>
      <c r="IH286" s="150"/>
      <c r="II286" s="150"/>
    </row>
    <row r="287" spans="1:243" s="149" customFormat="1" ht="12" hidden="1" customHeight="1">
      <c r="A287" s="93" t="s">
        <v>3302</v>
      </c>
      <c r="B287" s="93" t="s">
        <v>3305</v>
      </c>
      <c r="C287" s="94" t="s">
        <v>3308</v>
      </c>
      <c r="D287" s="58"/>
      <c r="E287" s="58"/>
      <c r="F287" s="58">
        <v>184.24</v>
      </c>
      <c r="G287" s="58"/>
      <c r="H287" s="58"/>
      <c r="I287" s="58"/>
      <c r="J287" s="58"/>
      <c r="K287" s="58"/>
      <c r="HS287" s="150"/>
      <c r="HT287" s="150"/>
      <c r="HU287" s="150"/>
      <c r="HV287" s="150"/>
      <c r="HW287" s="150"/>
      <c r="HX287" s="150"/>
      <c r="HY287" s="150"/>
      <c r="HZ287" s="150"/>
      <c r="IA287" s="150"/>
      <c r="IB287" s="150"/>
      <c r="IC287" s="150"/>
      <c r="ID287" s="150"/>
      <c r="IE287" s="150"/>
      <c r="IF287" s="150"/>
      <c r="IG287" s="150"/>
      <c r="IH287" s="150"/>
      <c r="II287" s="150"/>
    </row>
    <row r="288" spans="1:243" s="149" customFormat="1" ht="12" hidden="1" customHeight="1">
      <c r="A288" s="93" t="s">
        <v>3303</v>
      </c>
      <c r="B288" s="93" t="s">
        <v>3306</v>
      </c>
      <c r="C288" s="94" t="s">
        <v>3309</v>
      </c>
      <c r="D288" s="58"/>
      <c r="E288" s="58"/>
      <c r="F288" s="58">
        <v>919.61</v>
      </c>
      <c r="G288" s="58"/>
      <c r="H288" s="58"/>
      <c r="I288" s="58"/>
      <c r="J288" s="58"/>
      <c r="K288" s="58"/>
      <c r="HS288" s="150"/>
      <c r="HT288" s="150"/>
      <c r="HU288" s="150"/>
      <c r="HV288" s="150"/>
      <c r="HW288" s="150"/>
      <c r="HX288" s="150"/>
      <c r="HY288" s="150"/>
      <c r="HZ288" s="150"/>
      <c r="IA288" s="150"/>
      <c r="IB288" s="150"/>
      <c r="IC288" s="150"/>
      <c r="ID288" s="150"/>
      <c r="IE288" s="150"/>
      <c r="IF288" s="150"/>
      <c r="IG288" s="150"/>
      <c r="IH288" s="150"/>
      <c r="II288" s="150"/>
    </row>
    <row r="289" spans="1:243" s="104" customFormat="1" ht="33.75" customHeight="1">
      <c r="A289" s="145" t="s">
        <v>1988</v>
      </c>
      <c r="B289" s="146" t="s">
        <v>1989</v>
      </c>
      <c r="C289" s="123"/>
      <c r="D289" s="56">
        <f>SUM(D290:D309)</f>
        <v>499168.02</v>
      </c>
      <c r="E289" s="56">
        <f>SUM(E290:E310)</f>
        <v>895495.46</v>
      </c>
      <c r="F289" s="56">
        <f t="shared" ref="F289:H289" si="130">SUM(F290:F310)</f>
        <v>532304.28</v>
      </c>
      <c r="G289" s="56">
        <f t="shared" si="130"/>
        <v>406400</v>
      </c>
      <c r="H289" s="56">
        <f t="shared" si="130"/>
        <v>420700</v>
      </c>
      <c r="I289" s="56">
        <f>SUM(I290:I310)</f>
        <v>434900</v>
      </c>
      <c r="J289" s="56">
        <f>SUM(J290:J310)</f>
        <v>435140</v>
      </c>
      <c r="K289" s="56">
        <f>SUM(K290:K310)</f>
        <v>435400</v>
      </c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6"/>
      <c r="FB289" s="126"/>
      <c r="FC289" s="126"/>
      <c r="FD289" s="126"/>
      <c r="FE289" s="126"/>
      <c r="FF289" s="126"/>
      <c r="FG289" s="126"/>
      <c r="FH289" s="126"/>
      <c r="FI289" s="126"/>
      <c r="FJ289" s="126"/>
      <c r="FK289" s="126"/>
      <c r="FL289" s="126"/>
      <c r="FM289" s="126"/>
      <c r="FN289" s="126"/>
      <c r="FO289" s="126"/>
      <c r="FP289" s="126"/>
      <c r="FQ289" s="126"/>
      <c r="FR289" s="126"/>
      <c r="FS289" s="126"/>
      <c r="FT289" s="126"/>
      <c r="FU289" s="126"/>
      <c r="FV289" s="126"/>
      <c r="FW289" s="126"/>
      <c r="FX289" s="126"/>
      <c r="FY289" s="126"/>
      <c r="FZ289" s="126"/>
      <c r="GA289" s="126"/>
      <c r="GB289" s="126"/>
      <c r="GC289" s="126"/>
      <c r="GD289" s="126"/>
      <c r="GE289" s="126"/>
      <c r="GF289" s="126"/>
      <c r="GG289" s="126"/>
      <c r="GH289" s="126"/>
      <c r="GI289" s="126"/>
      <c r="GJ289" s="126"/>
      <c r="GK289" s="126"/>
      <c r="GL289" s="126"/>
      <c r="GM289" s="126"/>
      <c r="GN289" s="126"/>
      <c r="GO289" s="126"/>
      <c r="GP289" s="126"/>
      <c r="GQ289" s="126"/>
      <c r="GR289" s="126"/>
      <c r="GS289" s="126"/>
      <c r="GT289" s="126"/>
      <c r="GU289" s="126"/>
      <c r="GV289" s="126"/>
      <c r="GW289" s="126"/>
      <c r="GX289" s="126"/>
      <c r="GY289" s="126"/>
      <c r="GZ289" s="126"/>
      <c r="HA289" s="126"/>
      <c r="HB289" s="126"/>
      <c r="HC289" s="126"/>
      <c r="HD289" s="126"/>
      <c r="HE289" s="126"/>
      <c r="HF289" s="126"/>
      <c r="HG289" s="126"/>
      <c r="HH289" s="126"/>
      <c r="HI289" s="126"/>
      <c r="HJ289" s="126"/>
      <c r="HK289" s="126"/>
      <c r="HL289" s="126"/>
      <c r="HM289" s="126"/>
      <c r="HN289" s="126"/>
      <c r="HO289" s="126"/>
      <c r="HP289" s="126"/>
      <c r="HQ289" s="126"/>
      <c r="HR289" s="126"/>
    </row>
    <row r="290" spans="1:243" s="151" customFormat="1" ht="12" hidden="1" customHeight="1">
      <c r="A290" s="93" t="s">
        <v>1990</v>
      </c>
      <c r="B290" s="111" t="s">
        <v>483</v>
      </c>
      <c r="C290" s="123" t="s">
        <v>482</v>
      </c>
      <c r="D290" s="58">
        <v>256.70999999999998</v>
      </c>
      <c r="E290" s="58"/>
      <c r="F290" s="58"/>
      <c r="G290" s="58"/>
      <c r="H290" s="58"/>
      <c r="I290" s="58"/>
      <c r="J290" s="58"/>
      <c r="K290" s="58"/>
      <c r="HS290" s="152"/>
      <c r="HT290" s="152"/>
      <c r="HU290" s="152"/>
      <c r="HV290" s="152"/>
      <c r="HW290" s="152"/>
      <c r="HX290" s="152"/>
      <c r="HY290" s="152"/>
      <c r="HZ290" s="152"/>
      <c r="IA290" s="152"/>
      <c r="IB290" s="152"/>
      <c r="IC290" s="152"/>
      <c r="ID290" s="152"/>
      <c r="IE290" s="152"/>
      <c r="IF290" s="152"/>
      <c r="IG290" s="152"/>
      <c r="IH290" s="152"/>
      <c r="II290" s="152"/>
    </row>
    <row r="291" spans="1:243" s="151" customFormat="1" ht="12" hidden="1" customHeight="1">
      <c r="A291" s="93" t="s">
        <v>1991</v>
      </c>
      <c r="B291" s="111" t="s">
        <v>486</v>
      </c>
      <c r="C291" s="123" t="s">
        <v>485</v>
      </c>
      <c r="D291" s="58">
        <v>55348.09</v>
      </c>
      <c r="E291" s="58">
        <v>389969.99</v>
      </c>
      <c r="F291" s="58">
        <v>329901.43</v>
      </c>
      <c r="G291" s="58">
        <v>400000</v>
      </c>
      <c r="H291" s="58">
        <v>414000</v>
      </c>
      <c r="I291" s="58">
        <v>428000</v>
      </c>
      <c r="J291" s="58">
        <v>428000</v>
      </c>
      <c r="K291" s="58">
        <v>428000</v>
      </c>
      <c r="HS291" s="152"/>
      <c r="HT291" s="152"/>
      <c r="HU291" s="152"/>
      <c r="HV291" s="152"/>
      <c r="HW291" s="152"/>
      <c r="HX291" s="152"/>
      <c r="HY291" s="152"/>
      <c r="HZ291" s="152"/>
      <c r="IA291" s="152"/>
      <c r="IB291" s="152"/>
      <c r="IC291" s="152"/>
      <c r="ID291" s="152"/>
      <c r="IE291" s="152"/>
      <c r="IF291" s="152"/>
      <c r="IG291" s="152"/>
      <c r="IH291" s="152"/>
      <c r="II291" s="152"/>
    </row>
    <row r="292" spans="1:243" s="151" customFormat="1" ht="12" hidden="1" customHeight="1">
      <c r="A292" s="93" t="s">
        <v>1992</v>
      </c>
      <c r="B292" s="111" t="s">
        <v>489</v>
      </c>
      <c r="C292" s="123" t="s">
        <v>488</v>
      </c>
      <c r="D292" s="58">
        <v>8706.6200000000008</v>
      </c>
      <c r="E292" s="58">
        <v>20581.43</v>
      </c>
      <c r="F292" s="58">
        <v>4952.8900000000003</v>
      </c>
      <c r="G292" s="58">
        <v>6000</v>
      </c>
      <c r="H292" s="58">
        <v>6300</v>
      </c>
      <c r="I292" s="58">
        <v>6500</v>
      </c>
      <c r="J292" s="58">
        <v>6720</v>
      </c>
      <c r="K292" s="58">
        <v>6940</v>
      </c>
      <c r="HS292" s="152"/>
      <c r="HT292" s="152"/>
      <c r="HU292" s="152"/>
      <c r="HV292" s="152"/>
      <c r="HW292" s="152"/>
      <c r="HX292" s="152"/>
      <c r="HY292" s="152"/>
      <c r="HZ292" s="152"/>
      <c r="IA292" s="152"/>
      <c r="IB292" s="152"/>
      <c r="IC292" s="152"/>
      <c r="ID292" s="152"/>
      <c r="IE292" s="152"/>
      <c r="IF292" s="152"/>
      <c r="IG292" s="152"/>
      <c r="IH292" s="152"/>
      <c r="II292" s="152"/>
    </row>
    <row r="293" spans="1:243" s="151" customFormat="1" ht="12" hidden="1" customHeight="1">
      <c r="A293" s="93" t="s">
        <v>1993</v>
      </c>
      <c r="B293" s="111" t="s">
        <v>492</v>
      </c>
      <c r="C293" s="123" t="s">
        <v>491</v>
      </c>
      <c r="D293" s="58">
        <v>1121.05</v>
      </c>
      <c r="E293" s="58">
        <v>465.03</v>
      </c>
      <c r="F293" s="58">
        <v>114.26</v>
      </c>
      <c r="G293" s="58">
        <v>200</v>
      </c>
      <c r="H293" s="58">
        <v>200</v>
      </c>
      <c r="I293" s="58">
        <v>200</v>
      </c>
      <c r="J293" s="58">
        <v>210</v>
      </c>
      <c r="K293" s="58">
        <v>230</v>
      </c>
      <c r="HS293" s="152"/>
      <c r="HT293" s="152"/>
      <c r="HU293" s="152"/>
      <c r="HV293" s="152"/>
      <c r="HW293" s="152"/>
      <c r="HX293" s="152"/>
      <c r="HY293" s="152"/>
      <c r="HZ293" s="152"/>
      <c r="IA293" s="152"/>
      <c r="IB293" s="152"/>
      <c r="IC293" s="152"/>
      <c r="ID293" s="152"/>
      <c r="IE293" s="152"/>
      <c r="IF293" s="152"/>
      <c r="IG293" s="152"/>
      <c r="IH293" s="152"/>
      <c r="II293" s="152"/>
    </row>
    <row r="294" spans="1:243" s="151" customFormat="1" ht="12" hidden="1" customHeight="1">
      <c r="A294" s="93" t="s">
        <v>1994</v>
      </c>
      <c r="B294" s="111" t="s">
        <v>495</v>
      </c>
      <c r="C294" s="123" t="s">
        <v>494</v>
      </c>
      <c r="D294" s="58">
        <v>430.27</v>
      </c>
      <c r="E294" s="58">
        <v>0</v>
      </c>
      <c r="F294" s="58"/>
      <c r="G294" s="58"/>
      <c r="H294" s="58"/>
      <c r="I294" s="58"/>
      <c r="J294" s="58"/>
      <c r="K294" s="58"/>
      <c r="HS294" s="152"/>
      <c r="HT294" s="152"/>
      <c r="HU294" s="152"/>
      <c r="HV294" s="152"/>
      <c r="HW294" s="152"/>
      <c r="HX294" s="152"/>
      <c r="HY294" s="152"/>
      <c r="HZ294" s="152"/>
      <c r="IA294" s="152"/>
      <c r="IB294" s="152"/>
      <c r="IC294" s="152"/>
      <c r="ID294" s="152"/>
      <c r="IE294" s="152"/>
      <c r="IF294" s="152"/>
      <c r="IG294" s="152"/>
      <c r="IH294" s="152"/>
      <c r="II294" s="152"/>
    </row>
    <row r="295" spans="1:243" s="151" customFormat="1" ht="12" hidden="1" customHeight="1">
      <c r="A295" s="93" t="s">
        <v>1995</v>
      </c>
      <c r="B295" s="111" t="s">
        <v>1550</v>
      </c>
      <c r="C295" s="123" t="s">
        <v>500</v>
      </c>
      <c r="D295" s="58">
        <v>323.61</v>
      </c>
      <c r="E295" s="58">
        <v>297.91000000000003</v>
      </c>
      <c r="F295" s="58">
        <v>84.32</v>
      </c>
      <c r="G295" s="58">
        <v>200</v>
      </c>
      <c r="H295" s="58">
        <v>200</v>
      </c>
      <c r="I295" s="58">
        <v>200</v>
      </c>
      <c r="J295" s="58">
        <v>210</v>
      </c>
      <c r="K295" s="58">
        <v>230</v>
      </c>
      <c r="HS295" s="152"/>
      <c r="HT295" s="152"/>
      <c r="HU295" s="152"/>
      <c r="HV295" s="152"/>
      <c r="HW295" s="152"/>
      <c r="HX295" s="152"/>
      <c r="HY295" s="152"/>
      <c r="HZ295" s="152"/>
      <c r="IA295" s="152"/>
      <c r="IB295" s="152"/>
      <c r="IC295" s="152"/>
      <c r="ID295" s="152"/>
      <c r="IE295" s="152"/>
      <c r="IF295" s="152"/>
      <c r="IG295" s="152"/>
      <c r="IH295" s="152"/>
      <c r="II295" s="152"/>
    </row>
    <row r="296" spans="1:243" s="151" customFormat="1" ht="12" hidden="1" customHeight="1">
      <c r="A296" s="93" t="s">
        <v>1996</v>
      </c>
      <c r="B296" s="111" t="s">
        <v>1551</v>
      </c>
      <c r="C296" s="123" t="s">
        <v>503</v>
      </c>
      <c r="D296" s="58">
        <v>1781.31</v>
      </c>
      <c r="E296" s="58">
        <v>9.6</v>
      </c>
      <c r="F296" s="58">
        <v>2.36</v>
      </c>
      <c r="G296" s="58"/>
      <c r="H296" s="58"/>
      <c r="I296" s="58"/>
      <c r="J296" s="58"/>
      <c r="K296" s="58"/>
      <c r="HS296" s="152"/>
      <c r="HT296" s="152"/>
      <c r="HU296" s="152"/>
      <c r="HV296" s="152"/>
      <c r="HW296" s="152"/>
      <c r="HX296" s="152"/>
      <c r="HY296" s="152"/>
      <c r="HZ296" s="152"/>
      <c r="IA296" s="152"/>
      <c r="IB296" s="152"/>
      <c r="IC296" s="152"/>
      <c r="ID296" s="152"/>
      <c r="IE296" s="152"/>
      <c r="IF296" s="152"/>
      <c r="IG296" s="152"/>
      <c r="IH296" s="152"/>
      <c r="II296" s="152"/>
    </row>
    <row r="297" spans="1:243" s="151" customFormat="1" ht="12" hidden="1" customHeight="1">
      <c r="A297" s="93" t="s">
        <v>1997</v>
      </c>
      <c r="B297" s="111" t="s">
        <v>507</v>
      </c>
      <c r="C297" s="123" t="s">
        <v>506</v>
      </c>
      <c r="D297" s="58">
        <v>91.58</v>
      </c>
      <c r="E297" s="58">
        <v>0</v>
      </c>
      <c r="F297" s="58"/>
      <c r="G297" s="58"/>
      <c r="H297" s="58"/>
      <c r="I297" s="58"/>
      <c r="J297" s="58"/>
      <c r="K297" s="58"/>
      <c r="HS297" s="152"/>
      <c r="HT297" s="152"/>
      <c r="HU297" s="152"/>
      <c r="HV297" s="152"/>
      <c r="HW297" s="152"/>
      <c r="HX297" s="152"/>
      <c r="HY297" s="152"/>
      <c r="HZ297" s="152"/>
      <c r="IA297" s="152"/>
      <c r="IB297" s="152"/>
      <c r="IC297" s="152"/>
      <c r="ID297" s="152"/>
      <c r="IE297" s="152"/>
      <c r="IF297" s="152"/>
      <c r="IG297" s="152"/>
      <c r="IH297" s="152"/>
      <c r="II297" s="152"/>
    </row>
    <row r="298" spans="1:243" s="151" customFormat="1" ht="12" hidden="1" customHeight="1">
      <c r="A298" s="93" t="s">
        <v>1998</v>
      </c>
      <c r="B298" s="111" t="s">
        <v>1999</v>
      </c>
      <c r="C298" s="123" t="s">
        <v>509</v>
      </c>
      <c r="D298" s="58">
        <v>1280.3399999999999</v>
      </c>
      <c r="E298" s="58">
        <v>149.62</v>
      </c>
      <c r="F298" s="58">
        <v>36.74</v>
      </c>
      <c r="G298" s="58"/>
      <c r="H298" s="58"/>
      <c r="I298" s="58"/>
      <c r="J298" s="58"/>
      <c r="K298" s="58"/>
      <c r="HS298" s="152"/>
      <c r="HT298" s="152"/>
      <c r="HU298" s="152"/>
      <c r="HV298" s="152"/>
      <c r="HW298" s="152"/>
      <c r="HX298" s="152"/>
      <c r="HY298" s="152"/>
      <c r="HZ298" s="152"/>
      <c r="IA298" s="152"/>
      <c r="IB298" s="152"/>
      <c r="IC298" s="152"/>
      <c r="ID298" s="152"/>
      <c r="IE298" s="152"/>
      <c r="IF298" s="152"/>
      <c r="IG298" s="152"/>
      <c r="IH298" s="152"/>
      <c r="II298" s="152"/>
    </row>
    <row r="299" spans="1:243" s="151" customFormat="1" ht="12" hidden="1" customHeight="1">
      <c r="A299" s="93" t="s">
        <v>2000</v>
      </c>
      <c r="B299" s="111" t="s">
        <v>2001</v>
      </c>
      <c r="C299" s="123" t="s">
        <v>512</v>
      </c>
      <c r="D299" s="58">
        <v>104405.74</v>
      </c>
      <c r="E299" s="58">
        <v>100911.3</v>
      </c>
      <c r="F299" s="58">
        <v>44020.18</v>
      </c>
      <c r="G299" s="58"/>
      <c r="H299" s="58"/>
      <c r="I299" s="58"/>
      <c r="J299" s="58"/>
      <c r="K299" s="58"/>
      <c r="HS299" s="152"/>
      <c r="HT299" s="152"/>
      <c r="HU299" s="152"/>
      <c r="HV299" s="152"/>
      <c r="HW299" s="152"/>
      <c r="HX299" s="152"/>
      <c r="HY299" s="152"/>
      <c r="HZ299" s="152"/>
      <c r="IA299" s="152"/>
      <c r="IB299" s="152"/>
      <c r="IC299" s="152"/>
      <c r="ID299" s="152"/>
      <c r="IE299" s="152"/>
      <c r="IF299" s="152"/>
      <c r="IG299" s="152"/>
      <c r="IH299" s="152"/>
      <c r="II299" s="152"/>
    </row>
    <row r="300" spans="1:243" s="151" customFormat="1" ht="12" hidden="1" customHeight="1">
      <c r="A300" s="93" t="s">
        <v>2002</v>
      </c>
      <c r="B300" s="111" t="s">
        <v>2003</v>
      </c>
      <c r="C300" s="123" t="s">
        <v>515</v>
      </c>
      <c r="D300" s="58">
        <v>177454.51</v>
      </c>
      <c r="E300" s="58">
        <v>221758.18</v>
      </c>
      <c r="F300" s="58">
        <v>100835.72</v>
      </c>
      <c r="G300" s="58"/>
      <c r="H300" s="58"/>
      <c r="I300" s="58"/>
      <c r="J300" s="58"/>
      <c r="K300" s="58"/>
      <c r="HS300" s="152"/>
      <c r="HT300" s="152"/>
      <c r="HU300" s="152"/>
      <c r="HV300" s="152"/>
      <c r="HW300" s="152"/>
      <c r="HX300" s="152"/>
      <c r="HY300" s="152"/>
      <c r="HZ300" s="152"/>
      <c r="IA300" s="152"/>
      <c r="IB300" s="152"/>
      <c r="IC300" s="152"/>
      <c r="ID300" s="152"/>
      <c r="IE300" s="152"/>
      <c r="IF300" s="152"/>
      <c r="IG300" s="152"/>
      <c r="IH300" s="152"/>
      <c r="II300" s="152"/>
    </row>
    <row r="301" spans="1:243" s="151" customFormat="1" ht="12" hidden="1" customHeight="1">
      <c r="A301" s="93" t="s">
        <v>2004</v>
      </c>
      <c r="B301" s="111" t="s">
        <v>2005</v>
      </c>
      <c r="C301" s="123" t="s">
        <v>521</v>
      </c>
      <c r="D301" s="58">
        <v>1667.38</v>
      </c>
      <c r="E301" s="58">
        <v>779.95</v>
      </c>
      <c r="F301" s="58">
        <v>5.63</v>
      </c>
      <c r="G301" s="58"/>
      <c r="H301" s="58"/>
      <c r="I301" s="58"/>
      <c r="J301" s="58"/>
      <c r="K301" s="58"/>
      <c r="HS301" s="152"/>
      <c r="HT301" s="152"/>
      <c r="HU301" s="152"/>
      <c r="HV301" s="152"/>
      <c r="HW301" s="152"/>
      <c r="HX301" s="152"/>
      <c r="HY301" s="152"/>
      <c r="HZ301" s="152"/>
      <c r="IA301" s="152"/>
      <c r="IB301" s="152"/>
      <c r="IC301" s="152"/>
      <c r="ID301" s="152"/>
      <c r="IE301" s="152"/>
      <c r="IF301" s="152"/>
      <c r="IG301" s="152"/>
      <c r="IH301" s="152"/>
      <c r="II301" s="152"/>
    </row>
    <row r="302" spans="1:243" s="151" customFormat="1" ht="12" hidden="1" customHeight="1">
      <c r="A302" s="93" t="s">
        <v>2006</v>
      </c>
      <c r="B302" s="111" t="s">
        <v>528</v>
      </c>
      <c r="C302" s="123" t="s">
        <v>527</v>
      </c>
      <c r="D302" s="58">
        <v>894.78</v>
      </c>
      <c r="E302" s="58">
        <v>12430.23</v>
      </c>
      <c r="F302" s="58">
        <v>4833.05</v>
      </c>
      <c r="G302" s="58"/>
      <c r="H302" s="58"/>
      <c r="I302" s="58"/>
      <c r="J302" s="58"/>
      <c r="K302" s="58"/>
      <c r="HS302" s="152"/>
      <c r="HT302" s="152"/>
      <c r="HU302" s="152"/>
      <c r="HV302" s="152"/>
      <c r="HW302" s="152"/>
      <c r="HX302" s="152"/>
      <c r="HY302" s="152"/>
      <c r="HZ302" s="152"/>
      <c r="IA302" s="152"/>
      <c r="IB302" s="152"/>
      <c r="IC302" s="152"/>
      <c r="ID302" s="152"/>
      <c r="IE302" s="152"/>
      <c r="IF302" s="152"/>
      <c r="IG302" s="152"/>
      <c r="IH302" s="152"/>
      <c r="II302" s="152"/>
    </row>
    <row r="303" spans="1:243" s="151" customFormat="1" ht="12" hidden="1" customHeight="1">
      <c r="A303" s="93" t="s">
        <v>2007</v>
      </c>
      <c r="B303" s="111" t="s">
        <v>2008</v>
      </c>
      <c r="C303" s="123" t="s">
        <v>530</v>
      </c>
      <c r="D303" s="58">
        <v>1094.76</v>
      </c>
      <c r="E303" s="58">
        <v>983.75</v>
      </c>
      <c r="F303" s="58"/>
      <c r="G303" s="58"/>
      <c r="H303" s="58"/>
      <c r="I303" s="58"/>
      <c r="J303" s="58"/>
      <c r="K303" s="58"/>
      <c r="HS303" s="152"/>
      <c r="HT303" s="152"/>
      <c r="HU303" s="152"/>
      <c r="HV303" s="152"/>
      <c r="HW303" s="152"/>
      <c r="HX303" s="152"/>
      <c r="HY303" s="152"/>
      <c r="HZ303" s="152"/>
      <c r="IA303" s="152"/>
      <c r="IB303" s="152"/>
      <c r="IC303" s="152"/>
      <c r="ID303" s="152"/>
      <c r="IE303" s="152"/>
      <c r="IF303" s="152"/>
      <c r="IG303" s="152"/>
      <c r="IH303" s="152"/>
      <c r="II303" s="152"/>
    </row>
    <row r="304" spans="1:243" s="151" customFormat="1" ht="12" hidden="1" customHeight="1">
      <c r="A304" s="93" t="s">
        <v>2009</v>
      </c>
      <c r="B304" s="111" t="s">
        <v>2010</v>
      </c>
      <c r="C304" s="123" t="s">
        <v>1552</v>
      </c>
      <c r="D304" s="58">
        <v>0</v>
      </c>
      <c r="E304" s="58">
        <v>0</v>
      </c>
      <c r="F304" s="58">
        <v>0</v>
      </c>
      <c r="G304" s="58"/>
      <c r="H304" s="58"/>
      <c r="I304" s="58"/>
      <c r="J304" s="58"/>
      <c r="K304" s="58"/>
      <c r="HS304" s="152"/>
      <c r="HT304" s="152"/>
      <c r="HU304" s="152"/>
      <c r="HV304" s="152"/>
      <c r="HW304" s="152"/>
      <c r="HX304" s="152"/>
      <c r="HY304" s="152"/>
      <c r="HZ304" s="152"/>
      <c r="IA304" s="152"/>
      <c r="IB304" s="152"/>
      <c r="IC304" s="152"/>
      <c r="ID304" s="152"/>
      <c r="IE304" s="152"/>
      <c r="IF304" s="152"/>
      <c r="IG304" s="152"/>
      <c r="IH304" s="152"/>
      <c r="II304" s="152"/>
    </row>
    <row r="305" spans="1:243" s="151" customFormat="1" ht="12" hidden="1" customHeight="1">
      <c r="A305" s="93" t="s">
        <v>2011</v>
      </c>
      <c r="B305" s="111" t="s">
        <v>2012</v>
      </c>
      <c r="C305" s="123" t="s">
        <v>1553</v>
      </c>
      <c r="D305" s="58">
        <v>844.92</v>
      </c>
      <c r="E305" s="58">
        <v>277.52</v>
      </c>
      <c r="F305" s="58">
        <v>68.14</v>
      </c>
      <c r="G305" s="58"/>
      <c r="H305" s="58"/>
      <c r="I305" s="58"/>
      <c r="J305" s="58"/>
      <c r="K305" s="58"/>
      <c r="HS305" s="152"/>
      <c r="HT305" s="152"/>
      <c r="HU305" s="152"/>
      <c r="HV305" s="152"/>
      <c r="HW305" s="152"/>
      <c r="HX305" s="152"/>
      <c r="HY305" s="152"/>
      <c r="HZ305" s="152"/>
      <c r="IA305" s="152"/>
      <c r="IB305" s="152"/>
      <c r="IC305" s="152"/>
      <c r="ID305" s="152"/>
      <c r="IE305" s="152"/>
      <c r="IF305" s="152"/>
      <c r="IG305" s="152"/>
      <c r="IH305" s="152"/>
      <c r="II305" s="152"/>
    </row>
    <row r="306" spans="1:243" s="151" customFormat="1" ht="12" hidden="1" customHeight="1">
      <c r="A306" s="93" t="s">
        <v>2013</v>
      </c>
      <c r="B306" s="111" t="s">
        <v>2014</v>
      </c>
      <c r="C306" s="123" t="s">
        <v>613</v>
      </c>
      <c r="D306" s="58">
        <v>108335.17</v>
      </c>
      <c r="E306" s="58">
        <v>87937.68</v>
      </c>
      <c r="F306" s="58">
        <v>22671.66</v>
      </c>
      <c r="G306" s="58"/>
      <c r="H306" s="58"/>
      <c r="I306" s="58"/>
      <c r="J306" s="58"/>
      <c r="K306" s="58"/>
      <c r="HS306" s="152"/>
      <c r="HT306" s="152"/>
      <c r="HU306" s="152"/>
      <c r="HV306" s="152"/>
      <c r="HW306" s="152"/>
      <c r="HX306" s="152"/>
      <c r="HY306" s="152"/>
      <c r="HZ306" s="152"/>
      <c r="IA306" s="152"/>
      <c r="IB306" s="152"/>
      <c r="IC306" s="152"/>
      <c r="ID306" s="152"/>
      <c r="IE306" s="152"/>
      <c r="IF306" s="152"/>
      <c r="IG306" s="152"/>
      <c r="IH306" s="152"/>
      <c r="II306" s="152"/>
    </row>
    <row r="307" spans="1:243" s="151" customFormat="1" ht="12" hidden="1" customHeight="1">
      <c r="A307" s="93" t="s">
        <v>2015</v>
      </c>
      <c r="B307" s="111" t="s">
        <v>2016</v>
      </c>
      <c r="C307" s="123" t="s">
        <v>2017</v>
      </c>
      <c r="D307" s="58">
        <v>21928.21</v>
      </c>
      <c r="E307" s="58">
        <v>51345.16</v>
      </c>
      <c r="F307" s="58">
        <v>24777.9</v>
      </c>
      <c r="G307" s="58"/>
      <c r="H307" s="58"/>
      <c r="I307" s="58"/>
      <c r="J307" s="58"/>
      <c r="K307" s="58"/>
      <c r="HS307" s="152"/>
      <c r="HT307" s="152"/>
      <c r="HU307" s="152"/>
      <c r="HV307" s="152"/>
      <c r="HW307" s="152"/>
      <c r="HX307" s="152"/>
      <c r="HY307" s="152"/>
      <c r="HZ307" s="152"/>
      <c r="IA307" s="152"/>
      <c r="IB307" s="152"/>
      <c r="IC307" s="152"/>
      <c r="ID307" s="152"/>
      <c r="IE307" s="152"/>
      <c r="IF307" s="152"/>
      <c r="IG307" s="152"/>
      <c r="IH307" s="152"/>
      <c r="II307" s="152"/>
    </row>
    <row r="308" spans="1:243" s="151" customFormat="1" ht="12" hidden="1" customHeight="1">
      <c r="A308" s="93" t="s">
        <v>2018</v>
      </c>
      <c r="B308" s="111" t="s">
        <v>2019</v>
      </c>
      <c r="C308" s="123" t="s">
        <v>2020</v>
      </c>
      <c r="D308" s="58">
        <v>7656.5</v>
      </c>
      <c r="E308" s="58">
        <v>2365.7399999999998</v>
      </c>
      <c r="F308" s="58"/>
      <c r="G308" s="58"/>
      <c r="H308" s="58"/>
      <c r="I308" s="58"/>
      <c r="J308" s="58"/>
      <c r="K308" s="58"/>
      <c r="HS308" s="152"/>
      <c r="HT308" s="152"/>
      <c r="HU308" s="152"/>
      <c r="HV308" s="152"/>
      <c r="HW308" s="152"/>
      <c r="HX308" s="152"/>
      <c r="HY308" s="152"/>
      <c r="HZ308" s="152"/>
      <c r="IA308" s="152"/>
      <c r="IB308" s="152"/>
      <c r="IC308" s="152"/>
      <c r="ID308" s="152"/>
      <c r="IE308" s="152"/>
      <c r="IF308" s="152"/>
      <c r="IG308" s="152"/>
      <c r="IH308" s="152"/>
      <c r="II308" s="152"/>
    </row>
    <row r="309" spans="1:243" s="151" customFormat="1" ht="12" hidden="1" customHeight="1">
      <c r="A309" s="93" t="s">
        <v>2021</v>
      </c>
      <c r="B309" s="111" t="s">
        <v>2022</v>
      </c>
      <c r="C309" s="123" t="s">
        <v>2023</v>
      </c>
      <c r="D309" s="58">
        <v>5546.47</v>
      </c>
      <c r="E309" s="58">
        <v>3845.82</v>
      </c>
      <c r="F309" s="58"/>
      <c r="G309" s="58"/>
      <c r="H309" s="58"/>
      <c r="I309" s="58"/>
      <c r="J309" s="58"/>
      <c r="K309" s="58"/>
      <c r="HS309" s="152"/>
      <c r="HT309" s="152"/>
      <c r="HU309" s="152"/>
      <c r="HV309" s="152"/>
      <c r="HW309" s="152"/>
      <c r="HX309" s="152"/>
      <c r="HY309" s="152"/>
      <c r="HZ309" s="152"/>
      <c r="IA309" s="152"/>
      <c r="IB309" s="152"/>
      <c r="IC309" s="152"/>
      <c r="ID309" s="152"/>
      <c r="IE309" s="152"/>
      <c r="IF309" s="152"/>
      <c r="IG309" s="152"/>
      <c r="IH309" s="152"/>
      <c r="II309" s="152"/>
    </row>
    <row r="310" spans="1:243" s="151" customFormat="1" ht="12" hidden="1" customHeight="1">
      <c r="A310" s="93" t="s">
        <v>3004</v>
      </c>
      <c r="B310" s="111" t="s">
        <v>3174</v>
      </c>
      <c r="C310" s="123" t="s">
        <v>3005</v>
      </c>
      <c r="D310" s="58"/>
      <c r="E310" s="58">
        <v>1386.55</v>
      </c>
      <c r="F310" s="58"/>
      <c r="G310" s="58"/>
      <c r="H310" s="58"/>
      <c r="I310" s="58"/>
      <c r="J310" s="58"/>
      <c r="K310" s="58"/>
      <c r="HS310" s="152"/>
      <c r="HT310" s="152"/>
      <c r="HU310" s="152"/>
      <c r="HV310" s="152"/>
      <c r="HW310" s="152"/>
      <c r="HX310" s="152"/>
      <c r="HY310" s="152"/>
      <c r="HZ310" s="152"/>
      <c r="IA310" s="152"/>
      <c r="IB310" s="152"/>
      <c r="IC310" s="152"/>
      <c r="ID310" s="152"/>
      <c r="IE310" s="152"/>
      <c r="IF310" s="152"/>
      <c r="IG310" s="152"/>
      <c r="IH310" s="152"/>
      <c r="II310" s="152"/>
    </row>
    <row r="311" spans="1:243" s="104" customFormat="1" ht="27" customHeight="1">
      <c r="A311" s="145" t="s">
        <v>2024</v>
      </c>
      <c r="B311" s="146" t="s">
        <v>2025</v>
      </c>
      <c r="C311" s="123" t="s">
        <v>173</v>
      </c>
      <c r="D311" s="56">
        <v>1316781.58</v>
      </c>
      <c r="E311" s="56">
        <v>2538904.19</v>
      </c>
      <c r="F311" s="56">
        <v>3458378.83</v>
      </c>
      <c r="G311" s="56">
        <v>939000</v>
      </c>
      <c r="H311" s="56">
        <v>1329000</v>
      </c>
      <c r="I311" s="56">
        <v>1374000</v>
      </c>
      <c r="J311" s="56">
        <v>1418000</v>
      </c>
      <c r="K311" s="56">
        <v>1464000</v>
      </c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26"/>
      <c r="CO311" s="126"/>
      <c r="CP311" s="126"/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6"/>
      <c r="DF311" s="126"/>
      <c r="DG311" s="126"/>
      <c r="DH311" s="126"/>
      <c r="DI311" s="126"/>
      <c r="DJ311" s="126"/>
      <c r="DK311" s="126"/>
      <c r="DL311" s="126"/>
      <c r="DM311" s="126"/>
      <c r="DN311" s="126"/>
      <c r="DO311" s="126"/>
      <c r="DP311" s="126"/>
      <c r="DQ311" s="126"/>
      <c r="DR311" s="126"/>
      <c r="DS311" s="126"/>
      <c r="DT311" s="126"/>
      <c r="DU311" s="126"/>
      <c r="DV311" s="126"/>
      <c r="DW311" s="126"/>
      <c r="DX311" s="126"/>
      <c r="DY311" s="126"/>
      <c r="DZ311" s="126"/>
      <c r="EA311" s="126"/>
      <c r="EB311" s="126"/>
      <c r="EC311" s="126"/>
      <c r="ED311" s="126"/>
      <c r="EE311" s="126"/>
      <c r="EF311" s="126"/>
      <c r="EG311" s="126"/>
      <c r="EH311" s="126"/>
      <c r="EI311" s="126"/>
      <c r="EJ311" s="126"/>
      <c r="EK311" s="126"/>
      <c r="EL311" s="126"/>
      <c r="EM311" s="126"/>
      <c r="EN311" s="126"/>
      <c r="EO311" s="126"/>
      <c r="EP311" s="126"/>
      <c r="EQ311" s="126"/>
      <c r="ER311" s="126"/>
      <c r="ES311" s="126"/>
      <c r="ET311" s="126"/>
      <c r="EU311" s="126"/>
      <c r="EV311" s="126"/>
      <c r="EW311" s="126"/>
      <c r="EX311" s="126"/>
      <c r="EY311" s="126"/>
      <c r="EZ311" s="126"/>
      <c r="FA311" s="126"/>
      <c r="FB311" s="126"/>
      <c r="FC311" s="126"/>
      <c r="FD311" s="126"/>
      <c r="FE311" s="126"/>
      <c r="FF311" s="126"/>
      <c r="FG311" s="126"/>
      <c r="FH311" s="126"/>
      <c r="FI311" s="126"/>
      <c r="FJ311" s="126"/>
      <c r="FK311" s="126"/>
      <c r="FL311" s="126"/>
      <c r="FM311" s="126"/>
      <c r="FN311" s="126"/>
      <c r="FO311" s="126"/>
      <c r="FP311" s="126"/>
      <c r="FQ311" s="126"/>
      <c r="FR311" s="126"/>
      <c r="FS311" s="126"/>
      <c r="FT311" s="126"/>
      <c r="FU311" s="126"/>
      <c r="FV311" s="126"/>
      <c r="FW311" s="126"/>
      <c r="FX311" s="126"/>
      <c r="FY311" s="126"/>
      <c r="FZ311" s="126"/>
      <c r="GA311" s="126"/>
      <c r="GB311" s="126"/>
      <c r="GC311" s="126"/>
      <c r="GD311" s="126"/>
      <c r="GE311" s="126"/>
      <c r="GF311" s="126"/>
      <c r="GG311" s="126"/>
      <c r="GH311" s="126"/>
      <c r="GI311" s="126"/>
      <c r="GJ311" s="126"/>
      <c r="GK311" s="126"/>
      <c r="GL311" s="126"/>
      <c r="GM311" s="126"/>
      <c r="GN311" s="126"/>
      <c r="GO311" s="126"/>
      <c r="GP311" s="126"/>
      <c r="GQ311" s="126"/>
      <c r="GR311" s="126"/>
      <c r="GS311" s="126"/>
      <c r="GT311" s="126"/>
      <c r="GU311" s="126"/>
      <c r="GV311" s="126"/>
      <c r="GW311" s="126"/>
      <c r="GX311" s="126"/>
      <c r="GY311" s="126"/>
      <c r="GZ311" s="126"/>
      <c r="HA311" s="126"/>
      <c r="HB311" s="126"/>
      <c r="HC311" s="126"/>
      <c r="HD311" s="126"/>
      <c r="HE311" s="126"/>
      <c r="HF311" s="126"/>
      <c r="HG311" s="126"/>
      <c r="HH311" s="126"/>
      <c r="HI311" s="126"/>
      <c r="HJ311" s="126"/>
      <c r="HK311" s="126"/>
      <c r="HL311" s="126"/>
      <c r="HM311" s="126"/>
      <c r="HN311" s="126"/>
      <c r="HO311" s="126"/>
      <c r="HP311" s="126"/>
      <c r="HQ311" s="126"/>
      <c r="HR311" s="126"/>
    </row>
    <row r="312" spans="1:243" ht="24">
      <c r="A312" s="171" t="s">
        <v>2026</v>
      </c>
      <c r="B312" s="170" t="s">
        <v>2027</v>
      </c>
      <c r="C312" s="123"/>
      <c r="D312" s="56">
        <f>SUM(D313:D357)</f>
        <v>1254782.8800000001</v>
      </c>
      <c r="E312" s="56">
        <f>SUM(E313:E369)</f>
        <v>2736870.0900000008</v>
      </c>
      <c r="F312" s="56">
        <f>SUM(F313:F382)</f>
        <v>1430814.77</v>
      </c>
      <c r="G312" s="56">
        <f>SUM(G313:G379)</f>
        <v>479400</v>
      </c>
      <c r="H312" s="56">
        <f>SUM(H313:H379)</f>
        <v>494250</v>
      </c>
      <c r="I312" s="56">
        <f>SUM(I313:I379)</f>
        <v>509200</v>
      </c>
      <c r="J312" s="56">
        <f>SUM(J313:J379)</f>
        <v>525060</v>
      </c>
      <c r="K312" s="56">
        <f>SUM(K313:K379)</f>
        <v>541340</v>
      </c>
    </row>
    <row r="313" spans="1:243" s="122" customFormat="1" hidden="1">
      <c r="A313" s="93" t="s">
        <v>2028</v>
      </c>
      <c r="B313" s="111" t="s">
        <v>538</v>
      </c>
      <c r="C313" s="123" t="s">
        <v>537</v>
      </c>
      <c r="D313" s="58">
        <v>33729.19</v>
      </c>
      <c r="E313" s="58">
        <v>71684.800000000003</v>
      </c>
      <c r="F313" s="58">
        <v>33282.36</v>
      </c>
      <c r="G313" s="58">
        <v>38300</v>
      </c>
      <c r="H313" s="58">
        <v>39800</v>
      </c>
      <c r="I313" s="58">
        <v>41000</v>
      </c>
      <c r="J313" s="58">
        <v>42340</v>
      </c>
      <c r="K313" s="58">
        <v>43710</v>
      </c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124"/>
      <c r="AP313" s="124"/>
      <c r="AQ313" s="124"/>
      <c r="AR313" s="124"/>
      <c r="AS313" s="124"/>
      <c r="AT313" s="124"/>
      <c r="AU313" s="124"/>
      <c r="AV313" s="124"/>
      <c r="AW313" s="124"/>
      <c r="AX313" s="124"/>
      <c r="AY313" s="124"/>
      <c r="AZ313" s="124"/>
      <c r="BA313" s="124"/>
      <c r="BB313" s="124"/>
      <c r="BC313" s="124"/>
      <c r="BD313" s="124"/>
      <c r="BE313" s="124"/>
      <c r="BF313" s="124"/>
      <c r="BG313" s="124"/>
      <c r="BH313" s="124"/>
      <c r="BI313" s="124"/>
      <c r="BJ313" s="124"/>
      <c r="BK313" s="124"/>
      <c r="BL313" s="124"/>
      <c r="BM313" s="124"/>
      <c r="BN313" s="124"/>
      <c r="BO313" s="124"/>
      <c r="BP313" s="124"/>
      <c r="BQ313" s="124"/>
      <c r="BR313" s="124"/>
      <c r="BS313" s="124"/>
      <c r="BT313" s="124"/>
      <c r="BU313" s="124"/>
      <c r="BV313" s="124"/>
      <c r="BW313" s="124"/>
      <c r="BX313" s="124"/>
      <c r="BY313" s="124"/>
      <c r="BZ313" s="124"/>
      <c r="CA313" s="124"/>
      <c r="CB313" s="124"/>
      <c r="CC313" s="124"/>
      <c r="CD313" s="124"/>
      <c r="CE313" s="124"/>
      <c r="CF313" s="124"/>
      <c r="CG313" s="124"/>
      <c r="CH313" s="124"/>
      <c r="CI313" s="124"/>
      <c r="CJ313" s="124"/>
      <c r="CK313" s="124"/>
      <c r="CL313" s="124"/>
      <c r="CM313" s="124"/>
      <c r="CN313" s="124"/>
      <c r="CO313" s="124"/>
      <c r="CP313" s="124"/>
      <c r="CQ313" s="124"/>
      <c r="CR313" s="124"/>
      <c r="CS313" s="124"/>
      <c r="CT313" s="124"/>
      <c r="CU313" s="124"/>
      <c r="CV313" s="124"/>
      <c r="CW313" s="124"/>
      <c r="CX313" s="124"/>
      <c r="CY313" s="124"/>
      <c r="CZ313" s="124"/>
      <c r="DA313" s="124"/>
      <c r="DB313" s="124"/>
      <c r="DC313" s="124"/>
      <c r="DD313" s="124"/>
      <c r="DE313" s="124"/>
      <c r="DF313" s="124"/>
      <c r="DG313" s="124"/>
      <c r="DH313" s="124"/>
      <c r="DI313" s="124"/>
      <c r="DJ313" s="124"/>
      <c r="DK313" s="124"/>
      <c r="DL313" s="124"/>
      <c r="DM313" s="124"/>
      <c r="DN313" s="124"/>
      <c r="DO313" s="124"/>
      <c r="DP313" s="124"/>
      <c r="DQ313" s="124"/>
      <c r="DR313" s="124"/>
      <c r="DS313" s="124"/>
      <c r="DT313" s="124"/>
      <c r="DU313" s="124"/>
      <c r="DV313" s="124"/>
      <c r="DW313" s="124"/>
      <c r="DX313" s="124"/>
      <c r="DY313" s="124"/>
      <c r="DZ313" s="124"/>
      <c r="EA313" s="124"/>
      <c r="EB313" s="124"/>
      <c r="EC313" s="124"/>
      <c r="ED313" s="124"/>
      <c r="EE313" s="124"/>
      <c r="EF313" s="124"/>
      <c r="EG313" s="124"/>
      <c r="EH313" s="124"/>
      <c r="EI313" s="124"/>
      <c r="EJ313" s="124"/>
      <c r="EK313" s="124"/>
      <c r="EL313" s="124"/>
      <c r="EM313" s="124"/>
      <c r="EN313" s="124"/>
      <c r="EO313" s="124"/>
      <c r="EP313" s="124"/>
      <c r="EQ313" s="124"/>
      <c r="ER313" s="124"/>
      <c r="ES313" s="124"/>
      <c r="ET313" s="124"/>
      <c r="EU313" s="124"/>
      <c r="EV313" s="124"/>
      <c r="EW313" s="124"/>
      <c r="EX313" s="124"/>
      <c r="EY313" s="124"/>
      <c r="EZ313" s="124"/>
      <c r="FA313" s="124"/>
      <c r="FB313" s="124"/>
      <c r="FC313" s="124"/>
      <c r="FD313" s="124"/>
      <c r="FE313" s="124"/>
      <c r="FF313" s="124"/>
      <c r="FG313" s="124"/>
      <c r="FH313" s="124"/>
      <c r="FI313" s="124"/>
      <c r="FJ313" s="124"/>
      <c r="FK313" s="124"/>
      <c r="FL313" s="124"/>
      <c r="FM313" s="124"/>
      <c r="FN313" s="124"/>
      <c r="FO313" s="124"/>
      <c r="FP313" s="124"/>
      <c r="FQ313" s="124"/>
      <c r="FR313" s="124"/>
      <c r="FS313" s="124"/>
      <c r="FT313" s="124"/>
      <c r="FU313" s="124"/>
      <c r="FV313" s="124"/>
      <c r="FW313" s="124"/>
      <c r="FX313" s="124"/>
      <c r="FY313" s="124"/>
      <c r="FZ313" s="124"/>
      <c r="GA313" s="124"/>
      <c r="GB313" s="124"/>
      <c r="GC313" s="124"/>
      <c r="GD313" s="124"/>
      <c r="GE313" s="124"/>
      <c r="GF313" s="124"/>
      <c r="GG313" s="124"/>
      <c r="GH313" s="124"/>
      <c r="GI313" s="124"/>
      <c r="GJ313" s="124"/>
      <c r="GK313" s="124"/>
      <c r="GL313" s="124"/>
      <c r="GM313" s="124"/>
      <c r="GN313" s="124"/>
      <c r="GO313" s="124"/>
      <c r="GP313" s="124"/>
      <c r="GQ313" s="124"/>
      <c r="GR313" s="124"/>
      <c r="GS313" s="124"/>
      <c r="GT313" s="124"/>
      <c r="GU313" s="124"/>
      <c r="GV313" s="124"/>
      <c r="GW313" s="124"/>
      <c r="GX313" s="124"/>
      <c r="GY313" s="124"/>
      <c r="GZ313" s="124"/>
      <c r="HA313" s="124"/>
      <c r="HB313" s="124"/>
      <c r="HC313" s="124"/>
      <c r="HD313" s="124"/>
      <c r="HE313" s="124"/>
      <c r="HF313" s="124"/>
      <c r="HG313" s="124"/>
      <c r="HH313" s="124"/>
      <c r="HI313" s="124"/>
      <c r="HJ313" s="124"/>
      <c r="HK313" s="124"/>
      <c r="HL313" s="124"/>
      <c r="HM313" s="124"/>
      <c r="HN313" s="124"/>
      <c r="HO313" s="124"/>
      <c r="HP313" s="124"/>
      <c r="HQ313" s="124"/>
      <c r="HR313" s="124"/>
    </row>
    <row r="314" spans="1:243" s="122" customFormat="1" hidden="1">
      <c r="A314" s="93" t="s">
        <v>2029</v>
      </c>
      <c r="B314" s="111" t="s">
        <v>540</v>
      </c>
      <c r="C314" s="123" t="s">
        <v>126</v>
      </c>
      <c r="D314" s="58">
        <v>71384.61</v>
      </c>
      <c r="E314" s="58">
        <v>84005.52</v>
      </c>
      <c r="F314" s="58">
        <v>24201.06</v>
      </c>
      <c r="G314" s="58">
        <v>28200</v>
      </c>
      <c r="H314" s="58">
        <v>29300</v>
      </c>
      <c r="I314" s="58">
        <v>30200</v>
      </c>
      <c r="J314" s="58">
        <v>31200</v>
      </c>
      <c r="K314" s="58">
        <v>32200</v>
      </c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124"/>
      <c r="AP314" s="124"/>
      <c r="AQ314" s="124"/>
      <c r="AR314" s="124"/>
      <c r="AS314" s="124"/>
      <c r="AT314" s="124"/>
      <c r="AU314" s="124"/>
      <c r="AV314" s="124"/>
      <c r="AW314" s="124"/>
      <c r="AX314" s="124"/>
      <c r="AY314" s="124"/>
      <c r="AZ314" s="124"/>
      <c r="BA314" s="124"/>
      <c r="BB314" s="124"/>
      <c r="BC314" s="124"/>
      <c r="BD314" s="124"/>
      <c r="BE314" s="124"/>
      <c r="BF314" s="124"/>
      <c r="BG314" s="124"/>
      <c r="BH314" s="124"/>
      <c r="BI314" s="124"/>
      <c r="BJ314" s="124"/>
      <c r="BK314" s="124"/>
      <c r="BL314" s="124"/>
      <c r="BM314" s="124"/>
      <c r="BN314" s="124"/>
      <c r="BO314" s="124"/>
      <c r="BP314" s="124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24"/>
      <c r="CD314" s="124"/>
      <c r="CE314" s="124"/>
      <c r="CF314" s="124"/>
      <c r="CG314" s="124"/>
      <c r="CH314" s="124"/>
      <c r="CI314" s="124"/>
      <c r="CJ314" s="124"/>
      <c r="CK314" s="124"/>
      <c r="CL314" s="124"/>
      <c r="CM314" s="124"/>
      <c r="CN314" s="124"/>
      <c r="CO314" s="124"/>
      <c r="CP314" s="124"/>
      <c r="CQ314" s="124"/>
      <c r="CR314" s="124"/>
      <c r="CS314" s="124"/>
      <c r="CT314" s="124"/>
      <c r="CU314" s="124"/>
      <c r="CV314" s="124"/>
      <c r="CW314" s="124"/>
      <c r="CX314" s="124"/>
      <c r="CY314" s="124"/>
      <c r="CZ314" s="124"/>
      <c r="DA314" s="124"/>
      <c r="DB314" s="124"/>
      <c r="DC314" s="124"/>
      <c r="DD314" s="124"/>
      <c r="DE314" s="124"/>
      <c r="DF314" s="124"/>
      <c r="DG314" s="124"/>
      <c r="DH314" s="124"/>
      <c r="DI314" s="124"/>
      <c r="DJ314" s="124"/>
      <c r="DK314" s="124"/>
      <c r="DL314" s="124"/>
      <c r="DM314" s="124"/>
      <c r="DN314" s="124"/>
      <c r="DO314" s="124"/>
      <c r="DP314" s="124"/>
      <c r="DQ314" s="124"/>
      <c r="DR314" s="124"/>
      <c r="DS314" s="124"/>
      <c r="DT314" s="124"/>
      <c r="DU314" s="124"/>
      <c r="DV314" s="124"/>
      <c r="DW314" s="124"/>
      <c r="DX314" s="124"/>
      <c r="DY314" s="124"/>
      <c r="DZ314" s="124"/>
      <c r="EA314" s="124"/>
      <c r="EB314" s="124"/>
      <c r="EC314" s="124"/>
      <c r="ED314" s="124"/>
      <c r="EE314" s="124"/>
      <c r="EF314" s="124"/>
      <c r="EG314" s="124"/>
      <c r="EH314" s="124"/>
      <c r="EI314" s="124"/>
      <c r="EJ314" s="124"/>
      <c r="EK314" s="124"/>
      <c r="EL314" s="124"/>
      <c r="EM314" s="124"/>
      <c r="EN314" s="124"/>
      <c r="EO314" s="124"/>
      <c r="EP314" s="124"/>
      <c r="EQ314" s="124"/>
      <c r="ER314" s="124"/>
      <c r="ES314" s="124"/>
      <c r="ET314" s="124"/>
      <c r="EU314" s="124"/>
      <c r="EV314" s="124"/>
      <c r="EW314" s="124"/>
      <c r="EX314" s="124"/>
      <c r="EY314" s="124"/>
      <c r="EZ314" s="124"/>
      <c r="FA314" s="124"/>
      <c r="FB314" s="124"/>
      <c r="FC314" s="124"/>
      <c r="FD314" s="124"/>
      <c r="FE314" s="124"/>
      <c r="FF314" s="124"/>
      <c r="FG314" s="124"/>
      <c r="FH314" s="124"/>
      <c r="FI314" s="124"/>
      <c r="FJ314" s="124"/>
      <c r="FK314" s="124"/>
      <c r="FL314" s="124"/>
      <c r="FM314" s="124"/>
      <c r="FN314" s="124"/>
      <c r="FO314" s="124"/>
      <c r="FP314" s="124"/>
      <c r="FQ314" s="124"/>
      <c r="FR314" s="124"/>
      <c r="FS314" s="124"/>
      <c r="FT314" s="124"/>
      <c r="FU314" s="124"/>
      <c r="FV314" s="124"/>
      <c r="FW314" s="124"/>
      <c r="FX314" s="124"/>
      <c r="FY314" s="124"/>
      <c r="FZ314" s="124"/>
      <c r="GA314" s="124"/>
      <c r="GB314" s="124"/>
      <c r="GC314" s="124"/>
      <c r="GD314" s="124"/>
      <c r="GE314" s="124"/>
      <c r="GF314" s="124"/>
      <c r="GG314" s="124"/>
      <c r="GH314" s="124"/>
      <c r="GI314" s="124"/>
      <c r="GJ314" s="124"/>
      <c r="GK314" s="124"/>
      <c r="GL314" s="124"/>
      <c r="GM314" s="124"/>
      <c r="GN314" s="124"/>
      <c r="GO314" s="124"/>
      <c r="GP314" s="124"/>
      <c r="GQ314" s="124"/>
      <c r="GR314" s="124"/>
      <c r="GS314" s="124"/>
      <c r="GT314" s="124"/>
      <c r="GU314" s="124"/>
      <c r="GV314" s="124"/>
      <c r="GW314" s="124"/>
      <c r="GX314" s="124"/>
      <c r="GY314" s="124"/>
      <c r="GZ314" s="124"/>
      <c r="HA314" s="124"/>
      <c r="HB314" s="124"/>
      <c r="HC314" s="124"/>
      <c r="HD314" s="124"/>
      <c r="HE314" s="124"/>
      <c r="HF314" s="124"/>
      <c r="HG314" s="124"/>
      <c r="HH314" s="124"/>
      <c r="HI314" s="124"/>
      <c r="HJ314" s="124"/>
      <c r="HK314" s="124"/>
      <c r="HL314" s="124"/>
      <c r="HM314" s="124"/>
      <c r="HN314" s="124"/>
      <c r="HO314" s="124"/>
      <c r="HP314" s="124"/>
      <c r="HQ314" s="124"/>
      <c r="HR314" s="124"/>
    </row>
    <row r="315" spans="1:243" s="122" customFormat="1" hidden="1">
      <c r="A315" s="93" t="s">
        <v>2030</v>
      </c>
      <c r="B315" s="111" t="s">
        <v>543</v>
      </c>
      <c r="C315" s="123" t="s">
        <v>542</v>
      </c>
      <c r="D315" s="58">
        <v>11561.91</v>
      </c>
      <c r="E315" s="58">
        <v>13150.56</v>
      </c>
      <c r="F315" s="58">
        <v>15117.51</v>
      </c>
      <c r="G315" s="58">
        <v>17000</v>
      </c>
      <c r="H315" s="58">
        <v>17800</v>
      </c>
      <c r="I315" s="58">
        <v>18300</v>
      </c>
      <c r="J315" s="58">
        <v>18900</v>
      </c>
      <c r="K315" s="58">
        <v>19510</v>
      </c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  <c r="CI315" s="124"/>
      <c r="CJ315" s="124"/>
      <c r="CK315" s="124"/>
      <c r="CL315" s="124"/>
      <c r="CM315" s="124"/>
      <c r="CN315" s="124"/>
      <c r="CO315" s="124"/>
      <c r="CP315" s="124"/>
      <c r="CQ315" s="124"/>
      <c r="CR315" s="124"/>
      <c r="CS315" s="124"/>
      <c r="CT315" s="124"/>
      <c r="CU315" s="124"/>
      <c r="CV315" s="124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24"/>
      <c r="DG315" s="124"/>
      <c r="DH315" s="124"/>
      <c r="DI315" s="124"/>
      <c r="DJ315" s="124"/>
      <c r="DK315" s="124"/>
      <c r="DL315" s="124"/>
      <c r="DM315" s="124"/>
      <c r="DN315" s="124"/>
      <c r="DO315" s="124"/>
      <c r="DP315" s="124"/>
      <c r="DQ315" s="124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  <c r="EG315" s="124"/>
      <c r="EH315" s="124"/>
      <c r="EI315" s="124"/>
      <c r="EJ315" s="124"/>
      <c r="EK315" s="124"/>
      <c r="EL315" s="124"/>
      <c r="EM315" s="124"/>
      <c r="EN315" s="124"/>
      <c r="EO315" s="124"/>
      <c r="EP315" s="124"/>
      <c r="EQ315" s="124"/>
      <c r="ER315" s="124"/>
      <c r="ES315" s="124"/>
      <c r="ET315" s="124"/>
      <c r="EU315" s="124"/>
      <c r="EV315" s="124"/>
      <c r="EW315" s="124"/>
      <c r="EX315" s="124"/>
      <c r="EY315" s="124"/>
      <c r="EZ315" s="124"/>
      <c r="FA315" s="124"/>
      <c r="FB315" s="124"/>
      <c r="FC315" s="124"/>
      <c r="FD315" s="124"/>
      <c r="FE315" s="124"/>
      <c r="FF315" s="124"/>
      <c r="FG315" s="124"/>
      <c r="FH315" s="124"/>
      <c r="FI315" s="124"/>
      <c r="FJ315" s="124"/>
      <c r="FK315" s="124"/>
      <c r="FL315" s="124"/>
      <c r="FM315" s="124"/>
      <c r="FN315" s="124"/>
      <c r="FO315" s="124"/>
      <c r="FP315" s="124"/>
      <c r="FQ315" s="124"/>
      <c r="FR315" s="124"/>
      <c r="FS315" s="124"/>
      <c r="FT315" s="124"/>
      <c r="FU315" s="124"/>
      <c r="FV315" s="124"/>
      <c r="FW315" s="124"/>
      <c r="FX315" s="124"/>
      <c r="FY315" s="124"/>
      <c r="FZ315" s="124"/>
      <c r="GA315" s="124"/>
      <c r="GB315" s="124"/>
      <c r="GC315" s="124"/>
      <c r="GD315" s="124"/>
      <c r="GE315" s="124"/>
      <c r="GF315" s="124"/>
      <c r="GG315" s="124"/>
      <c r="GH315" s="124"/>
      <c r="GI315" s="124"/>
      <c r="GJ315" s="124"/>
      <c r="GK315" s="124"/>
      <c r="GL315" s="124"/>
      <c r="GM315" s="124"/>
      <c r="GN315" s="124"/>
      <c r="GO315" s="124"/>
      <c r="GP315" s="124"/>
      <c r="GQ315" s="124"/>
      <c r="GR315" s="124"/>
      <c r="GS315" s="124"/>
      <c r="GT315" s="124"/>
      <c r="GU315" s="124"/>
      <c r="GV315" s="124"/>
      <c r="GW315" s="124"/>
      <c r="GX315" s="124"/>
      <c r="GY315" s="124"/>
      <c r="GZ315" s="124"/>
      <c r="HA315" s="124"/>
      <c r="HB315" s="124"/>
      <c r="HC315" s="124"/>
      <c r="HD315" s="124"/>
      <c r="HE315" s="124"/>
      <c r="HF315" s="124"/>
      <c r="HG315" s="124"/>
      <c r="HH315" s="124"/>
      <c r="HI315" s="124"/>
      <c r="HJ315" s="124"/>
      <c r="HK315" s="124"/>
      <c r="HL315" s="124"/>
      <c r="HM315" s="124"/>
      <c r="HN315" s="124"/>
      <c r="HO315" s="124"/>
      <c r="HP315" s="124"/>
      <c r="HQ315" s="124"/>
      <c r="HR315" s="124"/>
    </row>
    <row r="316" spans="1:243" s="122" customFormat="1" hidden="1">
      <c r="A316" s="93" t="s">
        <v>2031</v>
      </c>
      <c r="B316" s="111" t="s">
        <v>546</v>
      </c>
      <c r="C316" s="123" t="s">
        <v>545</v>
      </c>
      <c r="D316" s="58">
        <v>3803.62</v>
      </c>
      <c r="E316" s="58">
        <v>2365.35</v>
      </c>
      <c r="F316" s="58">
        <v>620</v>
      </c>
      <c r="G316" s="58">
        <v>800</v>
      </c>
      <c r="H316" s="58">
        <v>850</v>
      </c>
      <c r="I316" s="58">
        <v>900</v>
      </c>
      <c r="J316" s="58">
        <v>930</v>
      </c>
      <c r="K316" s="58">
        <v>960</v>
      </c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  <c r="CI316" s="124"/>
      <c r="CJ316" s="124"/>
      <c r="CK316" s="124"/>
      <c r="CL316" s="124"/>
      <c r="CM316" s="124"/>
      <c r="CN316" s="124"/>
      <c r="CO316" s="124"/>
      <c r="CP316" s="124"/>
      <c r="CQ316" s="124"/>
      <c r="CR316" s="124"/>
      <c r="CS316" s="124"/>
      <c r="CT316" s="124"/>
      <c r="CU316" s="124"/>
      <c r="CV316" s="124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24"/>
      <c r="DG316" s="124"/>
      <c r="DH316" s="124"/>
      <c r="DI316" s="124"/>
      <c r="DJ316" s="124"/>
      <c r="DK316" s="124"/>
      <c r="DL316" s="124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124"/>
      <c r="EL316" s="124"/>
      <c r="EM316" s="124"/>
      <c r="EN316" s="124"/>
      <c r="EO316" s="124"/>
      <c r="EP316" s="124"/>
      <c r="EQ316" s="124"/>
      <c r="ER316" s="124"/>
      <c r="ES316" s="124"/>
      <c r="ET316" s="124"/>
      <c r="EU316" s="124"/>
      <c r="EV316" s="124"/>
      <c r="EW316" s="124"/>
      <c r="EX316" s="124"/>
      <c r="EY316" s="124"/>
      <c r="EZ316" s="124"/>
      <c r="FA316" s="124"/>
      <c r="FB316" s="124"/>
      <c r="FC316" s="124"/>
      <c r="FD316" s="124"/>
      <c r="FE316" s="124"/>
      <c r="FF316" s="124"/>
      <c r="FG316" s="124"/>
      <c r="FH316" s="124"/>
      <c r="FI316" s="124"/>
      <c r="FJ316" s="124"/>
      <c r="FK316" s="124"/>
      <c r="FL316" s="124"/>
      <c r="FM316" s="124"/>
      <c r="FN316" s="124"/>
      <c r="FO316" s="124"/>
      <c r="FP316" s="124"/>
      <c r="FQ316" s="124"/>
      <c r="FR316" s="124"/>
      <c r="FS316" s="124"/>
      <c r="FT316" s="124"/>
      <c r="FU316" s="124"/>
      <c r="FV316" s="124"/>
      <c r="FW316" s="124"/>
      <c r="FX316" s="124"/>
      <c r="FY316" s="124"/>
      <c r="FZ316" s="124"/>
      <c r="GA316" s="124"/>
      <c r="GB316" s="124"/>
      <c r="GC316" s="124"/>
      <c r="GD316" s="124"/>
      <c r="GE316" s="124"/>
      <c r="GF316" s="124"/>
      <c r="GG316" s="124"/>
      <c r="GH316" s="124"/>
      <c r="GI316" s="124"/>
      <c r="GJ316" s="124"/>
      <c r="GK316" s="124"/>
      <c r="GL316" s="124"/>
      <c r="GM316" s="124"/>
      <c r="GN316" s="124"/>
      <c r="GO316" s="124"/>
      <c r="GP316" s="124"/>
      <c r="GQ316" s="124"/>
      <c r="GR316" s="124"/>
      <c r="GS316" s="124"/>
      <c r="GT316" s="124"/>
      <c r="GU316" s="124"/>
      <c r="GV316" s="124"/>
      <c r="GW316" s="124"/>
      <c r="GX316" s="124"/>
      <c r="GY316" s="124"/>
      <c r="GZ316" s="124"/>
      <c r="HA316" s="124"/>
      <c r="HB316" s="124"/>
      <c r="HC316" s="124"/>
      <c r="HD316" s="124"/>
      <c r="HE316" s="124"/>
      <c r="HF316" s="124"/>
      <c r="HG316" s="124"/>
      <c r="HH316" s="124"/>
      <c r="HI316" s="124"/>
      <c r="HJ316" s="124"/>
      <c r="HK316" s="124"/>
      <c r="HL316" s="124"/>
      <c r="HM316" s="124"/>
      <c r="HN316" s="124"/>
      <c r="HO316" s="124"/>
      <c r="HP316" s="124"/>
      <c r="HQ316" s="124"/>
      <c r="HR316" s="124"/>
    </row>
    <row r="317" spans="1:243" s="122" customFormat="1" hidden="1">
      <c r="A317" s="93" t="s">
        <v>2032</v>
      </c>
      <c r="B317" s="111" t="s">
        <v>1554</v>
      </c>
      <c r="C317" s="123" t="s">
        <v>144</v>
      </c>
      <c r="D317" s="58">
        <v>7682.1</v>
      </c>
      <c r="E317" s="58">
        <v>7158.99</v>
      </c>
      <c r="F317" s="58">
        <v>3509.3</v>
      </c>
      <c r="G317" s="58">
        <v>4000</v>
      </c>
      <c r="H317" s="58">
        <v>2000</v>
      </c>
      <c r="I317" s="58">
        <v>1500</v>
      </c>
      <c r="J317" s="58">
        <v>1000</v>
      </c>
      <c r="K317" s="58">
        <v>500</v>
      </c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4"/>
      <c r="BD317" s="124"/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24"/>
      <c r="CD317" s="124"/>
      <c r="CE317" s="124"/>
      <c r="CF317" s="124"/>
      <c r="CG317" s="124"/>
      <c r="CH317" s="124"/>
      <c r="CI317" s="124"/>
      <c r="CJ317" s="124"/>
      <c r="CK317" s="124"/>
      <c r="CL317" s="124"/>
      <c r="CM317" s="124"/>
      <c r="CN317" s="124"/>
      <c r="CO317" s="124"/>
      <c r="CP317" s="124"/>
      <c r="CQ317" s="124"/>
      <c r="CR317" s="124"/>
      <c r="CS317" s="124"/>
      <c r="CT317" s="124"/>
      <c r="CU317" s="124"/>
      <c r="CV317" s="124"/>
      <c r="CW317" s="124"/>
      <c r="CX317" s="124"/>
      <c r="CY317" s="124"/>
      <c r="CZ317" s="124"/>
      <c r="DA317" s="124"/>
      <c r="DB317" s="124"/>
      <c r="DC317" s="124"/>
      <c r="DD317" s="124"/>
      <c r="DE317" s="124"/>
      <c r="DF317" s="124"/>
      <c r="DG317" s="124"/>
      <c r="DH317" s="124"/>
      <c r="DI317" s="124"/>
      <c r="DJ317" s="124"/>
      <c r="DK317" s="124"/>
      <c r="DL317" s="124"/>
      <c r="DM317" s="124"/>
      <c r="DN317" s="124"/>
      <c r="DO317" s="124"/>
      <c r="DP317" s="124"/>
      <c r="DQ317" s="124"/>
      <c r="DR317" s="124"/>
      <c r="DS317" s="124"/>
      <c r="DT317" s="124"/>
      <c r="DU317" s="124"/>
      <c r="DV317" s="124"/>
      <c r="DW317" s="124"/>
      <c r="DX317" s="124"/>
      <c r="DY317" s="124"/>
      <c r="DZ317" s="124"/>
      <c r="EA317" s="124"/>
      <c r="EB317" s="124"/>
      <c r="EC317" s="124"/>
      <c r="ED317" s="124"/>
      <c r="EE317" s="124"/>
      <c r="EF317" s="124"/>
      <c r="EG317" s="124"/>
      <c r="EH317" s="124"/>
      <c r="EI317" s="124"/>
      <c r="EJ317" s="124"/>
      <c r="EK317" s="124"/>
      <c r="EL317" s="124"/>
      <c r="EM317" s="124"/>
      <c r="EN317" s="124"/>
      <c r="EO317" s="124"/>
      <c r="EP317" s="124"/>
      <c r="EQ317" s="124"/>
      <c r="ER317" s="124"/>
      <c r="ES317" s="124"/>
      <c r="ET317" s="124"/>
      <c r="EU317" s="124"/>
      <c r="EV317" s="124"/>
      <c r="EW317" s="124"/>
      <c r="EX317" s="124"/>
      <c r="EY317" s="124"/>
      <c r="EZ317" s="124"/>
      <c r="FA317" s="124"/>
      <c r="FB317" s="124"/>
      <c r="FC317" s="124"/>
      <c r="FD317" s="124"/>
      <c r="FE317" s="124"/>
      <c r="FF317" s="124"/>
      <c r="FG317" s="124"/>
      <c r="FH317" s="124"/>
      <c r="FI317" s="124"/>
      <c r="FJ317" s="124"/>
      <c r="FK317" s="124"/>
      <c r="FL317" s="124"/>
      <c r="FM317" s="124"/>
      <c r="FN317" s="124"/>
      <c r="FO317" s="124"/>
      <c r="FP317" s="124"/>
      <c r="FQ317" s="124"/>
      <c r="FR317" s="124"/>
      <c r="FS317" s="124"/>
      <c r="FT317" s="124"/>
      <c r="FU317" s="124"/>
      <c r="FV317" s="124"/>
      <c r="FW317" s="124"/>
      <c r="FX317" s="124"/>
      <c r="FY317" s="124"/>
      <c r="FZ317" s="124"/>
      <c r="GA317" s="124"/>
      <c r="GB317" s="124"/>
      <c r="GC317" s="124"/>
      <c r="GD317" s="124"/>
      <c r="GE317" s="124"/>
      <c r="GF317" s="124"/>
      <c r="GG317" s="124"/>
      <c r="GH317" s="124"/>
      <c r="GI317" s="124"/>
      <c r="GJ317" s="124"/>
      <c r="GK317" s="124"/>
      <c r="GL317" s="124"/>
      <c r="GM317" s="124"/>
      <c r="GN317" s="124"/>
      <c r="GO317" s="124"/>
      <c r="GP317" s="124"/>
      <c r="GQ317" s="124"/>
      <c r="GR317" s="124"/>
      <c r="GS317" s="124"/>
      <c r="GT317" s="124"/>
      <c r="GU317" s="124"/>
      <c r="GV317" s="124"/>
      <c r="GW317" s="124"/>
      <c r="GX317" s="124"/>
      <c r="GY317" s="124"/>
      <c r="GZ317" s="124"/>
      <c r="HA317" s="124"/>
      <c r="HB317" s="124"/>
      <c r="HC317" s="124"/>
      <c r="HD317" s="124"/>
      <c r="HE317" s="124"/>
      <c r="HF317" s="124"/>
      <c r="HG317" s="124"/>
      <c r="HH317" s="124"/>
      <c r="HI317" s="124"/>
      <c r="HJ317" s="124"/>
      <c r="HK317" s="124"/>
      <c r="HL317" s="124"/>
      <c r="HM317" s="124"/>
      <c r="HN317" s="124"/>
      <c r="HO317" s="124"/>
      <c r="HP317" s="124"/>
      <c r="HQ317" s="124"/>
      <c r="HR317" s="124"/>
    </row>
    <row r="318" spans="1:243" s="122" customFormat="1" hidden="1">
      <c r="A318" s="93" t="s">
        <v>2033</v>
      </c>
      <c r="B318" s="111" t="s">
        <v>553</v>
      </c>
      <c r="C318" s="123" t="s">
        <v>139</v>
      </c>
      <c r="D318" s="58">
        <v>1473.42</v>
      </c>
      <c r="E318" s="58">
        <v>1255.0999999999999</v>
      </c>
      <c r="F318" s="58">
        <v>1936.24</v>
      </c>
      <c r="G318" s="58">
        <v>2300</v>
      </c>
      <c r="H318" s="58">
        <v>2400</v>
      </c>
      <c r="I318" s="58">
        <v>2500</v>
      </c>
      <c r="J318" s="58">
        <v>2580</v>
      </c>
      <c r="K318" s="58">
        <v>2670</v>
      </c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  <c r="CI318" s="124"/>
      <c r="CJ318" s="124"/>
      <c r="CK318" s="124"/>
      <c r="CL318" s="124"/>
      <c r="CM318" s="124"/>
      <c r="CN318" s="124"/>
      <c r="CO318" s="124"/>
      <c r="CP318" s="124"/>
      <c r="CQ318" s="124"/>
      <c r="CR318" s="124"/>
      <c r="CS318" s="124"/>
      <c r="CT318" s="124"/>
      <c r="CU318" s="124"/>
      <c r="CV318" s="124"/>
      <c r="CW318" s="124"/>
      <c r="CX318" s="124"/>
      <c r="CY318" s="124"/>
      <c r="CZ318" s="124"/>
      <c r="DA318" s="124"/>
      <c r="DB318" s="124"/>
      <c r="DC318" s="124"/>
      <c r="DD318" s="124"/>
      <c r="DE318" s="124"/>
      <c r="DF318" s="124"/>
      <c r="DG318" s="124"/>
      <c r="DH318" s="124"/>
      <c r="DI318" s="124"/>
      <c r="DJ318" s="124"/>
      <c r="DK318" s="124"/>
      <c r="DL318" s="124"/>
      <c r="DM318" s="124"/>
      <c r="DN318" s="124"/>
      <c r="DO318" s="124"/>
      <c r="DP318" s="124"/>
      <c r="DQ318" s="124"/>
      <c r="DR318" s="124"/>
      <c r="DS318" s="124"/>
      <c r="DT318" s="124"/>
      <c r="DU318" s="124"/>
      <c r="DV318" s="124"/>
      <c r="DW318" s="124"/>
      <c r="DX318" s="124"/>
      <c r="DY318" s="124"/>
      <c r="DZ318" s="124"/>
      <c r="EA318" s="124"/>
      <c r="EB318" s="124"/>
      <c r="EC318" s="124"/>
      <c r="ED318" s="124"/>
      <c r="EE318" s="124"/>
      <c r="EF318" s="124"/>
      <c r="EG318" s="124"/>
      <c r="EH318" s="124"/>
      <c r="EI318" s="124"/>
      <c r="EJ318" s="124"/>
      <c r="EK318" s="124"/>
      <c r="EL318" s="124"/>
      <c r="EM318" s="124"/>
      <c r="EN318" s="124"/>
      <c r="EO318" s="124"/>
      <c r="EP318" s="124"/>
      <c r="EQ318" s="124"/>
      <c r="ER318" s="124"/>
      <c r="ES318" s="124"/>
      <c r="ET318" s="124"/>
      <c r="EU318" s="124"/>
      <c r="EV318" s="124"/>
      <c r="EW318" s="124"/>
      <c r="EX318" s="124"/>
      <c r="EY318" s="124"/>
      <c r="EZ318" s="124"/>
      <c r="FA318" s="124"/>
      <c r="FB318" s="124"/>
      <c r="FC318" s="124"/>
      <c r="FD318" s="124"/>
      <c r="FE318" s="124"/>
      <c r="FF318" s="124"/>
      <c r="FG318" s="124"/>
      <c r="FH318" s="124"/>
      <c r="FI318" s="124"/>
      <c r="FJ318" s="124"/>
      <c r="FK318" s="124"/>
      <c r="FL318" s="124"/>
      <c r="FM318" s="124"/>
      <c r="FN318" s="124"/>
      <c r="FO318" s="124"/>
      <c r="FP318" s="124"/>
      <c r="FQ318" s="124"/>
      <c r="FR318" s="124"/>
      <c r="FS318" s="124"/>
      <c r="FT318" s="124"/>
      <c r="FU318" s="124"/>
      <c r="FV318" s="124"/>
      <c r="FW318" s="124"/>
      <c r="FX318" s="124"/>
      <c r="FY318" s="124"/>
      <c r="FZ318" s="124"/>
      <c r="GA318" s="124"/>
      <c r="GB318" s="124"/>
      <c r="GC318" s="124"/>
      <c r="GD318" s="124"/>
      <c r="GE318" s="124"/>
      <c r="GF318" s="124"/>
      <c r="GG318" s="124"/>
      <c r="GH318" s="124"/>
      <c r="GI318" s="124"/>
      <c r="GJ318" s="124"/>
      <c r="GK318" s="124"/>
      <c r="GL318" s="124"/>
      <c r="GM318" s="124"/>
      <c r="GN318" s="124"/>
      <c r="GO318" s="124"/>
      <c r="GP318" s="124"/>
      <c r="GQ318" s="124"/>
      <c r="GR318" s="124"/>
      <c r="GS318" s="124"/>
      <c r="GT318" s="124"/>
      <c r="GU318" s="124"/>
      <c r="GV318" s="124"/>
      <c r="GW318" s="124"/>
      <c r="GX318" s="124"/>
      <c r="GY318" s="124"/>
      <c r="GZ318" s="124"/>
      <c r="HA318" s="124"/>
      <c r="HB318" s="124"/>
      <c r="HC318" s="124"/>
      <c r="HD318" s="124"/>
      <c r="HE318" s="124"/>
      <c r="HF318" s="124"/>
      <c r="HG318" s="124"/>
      <c r="HH318" s="124"/>
      <c r="HI318" s="124"/>
      <c r="HJ318" s="124"/>
      <c r="HK318" s="124"/>
      <c r="HL318" s="124"/>
      <c r="HM318" s="124"/>
      <c r="HN318" s="124"/>
      <c r="HO318" s="124"/>
      <c r="HP318" s="124"/>
      <c r="HQ318" s="124"/>
      <c r="HR318" s="124"/>
    </row>
    <row r="319" spans="1:243" s="122" customFormat="1" hidden="1">
      <c r="A319" s="93" t="s">
        <v>2034</v>
      </c>
      <c r="B319" s="111" t="s">
        <v>559</v>
      </c>
      <c r="C319" s="123" t="s">
        <v>558</v>
      </c>
      <c r="D319" s="58">
        <v>252376.27</v>
      </c>
      <c r="E319" s="58">
        <v>248584.22</v>
      </c>
      <c r="F319" s="58">
        <v>119165.49</v>
      </c>
      <c r="G319" s="58">
        <v>141500</v>
      </c>
      <c r="H319" s="58">
        <v>146800</v>
      </c>
      <c r="I319" s="58">
        <v>151600</v>
      </c>
      <c r="J319" s="58">
        <v>156550</v>
      </c>
      <c r="K319" s="58">
        <v>161620</v>
      </c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  <c r="CE319" s="124"/>
      <c r="CF319" s="124"/>
      <c r="CG319" s="124"/>
      <c r="CH319" s="124"/>
      <c r="CI319" s="124"/>
      <c r="CJ319" s="124"/>
      <c r="CK319" s="124"/>
      <c r="CL319" s="124"/>
      <c r="CM319" s="124"/>
      <c r="CN319" s="124"/>
      <c r="CO319" s="124"/>
      <c r="CP319" s="124"/>
      <c r="CQ319" s="124"/>
      <c r="CR319" s="124"/>
      <c r="CS319" s="124"/>
      <c r="CT319" s="124"/>
      <c r="CU319" s="124"/>
      <c r="CV319" s="124"/>
      <c r="CW319" s="124"/>
      <c r="CX319" s="124"/>
      <c r="CY319" s="124"/>
      <c r="CZ319" s="124"/>
      <c r="DA319" s="124"/>
      <c r="DB319" s="124"/>
      <c r="DC319" s="124"/>
      <c r="DD319" s="124"/>
      <c r="DE319" s="124"/>
      <c r="DF319" s="124"/>
      <c r="DG319" s="124"/>
      <c r="DH319" s="124"/>
      <c r="DI319" s="124"/>
      <c r="DJ319" s="124"/>
      <c r="DK319" s="124"/>
      <c r="DL319" s="124"/>
      <c r="DM319" s="124"/>
      <c r="DN319" s="124"/>
      <c r="DO319" s="124"/>
      <c r="DP319" s="124"/>
      <c r="DQ319" s="124"/>
      <c r="DR319" s="124"/>
      <c r="DS319" s="124"/>
      <c r="DT319" s="124"/>
      <c r="DU319" s="124"/>
      <c r="DV319" s="124"/>
      <c r="DW319" s="124"/>
      <c r="DX319" s="124"/>
      <c r="DY319" s="124"/>
      <c r="DZ319" s="124"/>
      <c r="EA319" s="124"/>
      <c r="EB319" s="124"/>
      <c r="EC319" s="124"/>
      <c r="ED319" s="124"/>
      <c r="EE319" s="124"/>
      <c r="EF319" s="124"/>
      <c r="EG319" s="124"/>
      <c r="EH319" s="124"/>
      <c r="EI319" s="124"/>
      <c r="EJ319" s="124"/>
      <c r="EK319" s="124"/>
      <c r="EL319" s="124"/>
      <c r="EM319" s="124"/>
      <c r="EN319" s="124"/>
      <c r="EO319" s="124"/>
      <c r="EP319" s="124"/>
      <c r="EQ319" s="124"/>
      <c r="ER319" s="124"/>
      <c r="ES319" s="124"/>
      <c r="ET319" s="124"/>
      <c r="EU319" s="124"/>
      <c r="EV319" s="124"/>
      <c r="EW319" s="124"/>
      <c r="EX319" s="124"/>
      <c r="EY319" s="124"/>
      <c r="EZ319" s="124"/>
      <c r="FA319" s="124"/>
      <c r="FB319" s="124"/>
      <c r="FC319" s="124"/>
      <c r="FD319" s="124"/>
      <c r="FE319" s="124"/>
      <c r="FF319" s="124"/>
      <c r="FG319" s="124"/>
      <c r="FH319" s="124"/>
      <c r="FI319" s="124"/>
      <c r="FJ319" s="124"/>
      <c r="FK319" s="124"/>
      <c r="FL319" s="124"/>
      <c r="FM319" s="124"/>
      <c r="FN319" s="124"/>
      <c r="FO319" s="124"/>
      <c r="FP319" s="124"/>
      <c r="FQ319" s="124"/>
      <c r="FR319" s="124"/>
      <c r="FS319" s="124"/>
      <c r="FT319" s="124"/>
      <c r="FU319" s="124"/>
      <c r="FV319" s="124"/>
      <c r="FW319" s="124"/>
      <c r="FX319" s="124"/>
      <c r="FY319" s="124"/>
      <c r="FZ319" s="124"/>
      <c r="GA319" s="124"/>
      <c r="GB319" s="124"/>
      <c r="GC319" s="124"/>
      <c r="GD319" s="124"/>
      <c r="GE319" s="124"/>
      <c r="GF319" s="124"/>
      <c r="GG319" s="124"/>
      <c r="GH319" s="124"/>
      <c r="GI319" s="124"/>
      <c r="GJ319" s="124"/>
      <c r="GK319" s="124"/>
      <c r="GL319" s="124"/>
      <c r="GM319" s="124"/>
      <c r="GN319" s="124"/>
      <c r="GO319" s="124"/>
      <c r="GP319" s="124"/>
      <c r="GQ319" s="124"/>
      <c r="GR319" s="124"/>
      <c r="GS319" s="124"/>
      <c r="GT319" s="124"/>
      <c r="GU319" s="124"/>
      <c r="GV319" s="124"/>
      <c r="GW319" s="124"/>
      <c r="GX319" s="124"/>
      <c r="GY319" s="124"/>
      <c r="GZ319" s="124"/>
      <c r="HA319" s="124"/>
      <c r="HB319" s="124"/>
      <c r="HC319" s="124"/>
      <c r="HD319" s="124"/>
      <c r="HE319" s="124"/>
      <c r="HF319" s="124"/>
      <c r="HG319" s="124"/>
      <c r="HH319" s="124"/>
      <c r="HI319" s="124"/>
      <c r="HJ319" s="124"/>
      <c r="HK319" s="124"/>
      <c r="HL319" s="124"/>
      <c r="HM319" s="124"/>
      <c r="HN319" s="124"/>
      <c r="HO319" s="124"/>
      <c r="HP319" s="124"/>
      <c r="HQ319" s="124"/>
      <c r="HR319" s="124"/>
    </row>
    <row r="320" spans="1:243" s="122" customFormat="1" hidden="1">
      <c r="A320" s="93" t="s">
        <v>2035</v>
      </c>
      <c r="B320" s="111" t="s">
        <v>573</v>
      </c>
      <c r="C320" s="123" t="s">
        <v>218</v>
      </c>
      <c r="D320" s="58">
        <v>60541.32</v>
      </c>
      <c r="E320" s="58">
        <v>126353.93</v>
      </c>
      <c r="F320" s="58">
        <v>49313.42</v>
      </c>
      <c r="G320" s="58">
        <v>59000</v>
      </c>
      <c r="H320" s="58">
        <v>61400</v>
      </c>
      <c r="I320" s="58">
        <v>63400</v>
      </c>
      <c r="J320" s="58">
        <v>65470</v>
      </c>
      <c r="K320" s="58">
        <v>67600</v>
      </c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24"/>
      <c r="CD320" s="124"/>
      <c r="CE320" s="124"/>
      <c r="CF320" s="124"/>
      <c r="CG320" s="124"/>
      <c r="CH320" s="124"/>
      <c r="CI320" s="124"/>
      <c r="CJ320" s="124"/>
      <c r="CK320" s="124"/>
      <c r="CL320" s="124"/>
      <c r="CM320" s="124"/>
      <c r="CN320" s="124"/>
      <c r="CO320" s="124"/>
      <c r="CP320" s="124"/>
      <c r="CQ320" s="124"/>
      <c r="CR320" s="124"/>
      <c r="CS320" s="124"/>
      <c r="CT320" s="124"/>
      <c r="CU320" s="124"/>
      <c r="CV320" s="124"/>
      <c r="CW320" s="124"/>
      <c r="CX320" s="124"/>
      <c r="CY320" s="124"/>
      <c r="CZ320" s="124"/>
      <c r="DA320" s="124"/>
      <c r="DB320" s="124"/>
      <c r="DC320" s="124"/>
      <c r="DD320" s="124"/>
      <c r="DE320" s="124"/>
      <c r="DF320" s="124"/>
      <c r="DG320" s="124"/>
      <c r="DH320" s="124"/>
      <c r="DI320" s="124"/>
      <c r="DJ320" s="124"/>
      <c r="DK320" s="124"/>
      <c r="DL320" s="124"/>
      <c r="DM320" s="124"/>
      <c r="DN320" s="124"/>
      <c r="DO320" s="124"/>
      <c r="DP320" s="124"/>
      <c r="DQ320" s="124"/>
      <c r="DR320" s="124"/>
      <c r="DS320" s="124"/>
      <c r="DT320" s="124"/>
      <c r="DU320" s="124"/>
      <c r="DV320" s="124"/>
      <c r="DW320" s="124"/>
      <c r="DX320" s="124"/>
      <c r="DY320" s="124"/>
      <c r="DZ320" s="124"/>
      <c r="EA320" s="124"/>
      <c r="EB320" s="124"/>
      <c r="EC320" s="124"/>
      <c r="ED320" s="124"/>
      <c r="EE320" s="124"/>
      <c r="EF320" s="124"/>
      <c r="EG320" s="124"/>
      <c r="EH320" s="124"/>
      <c r="EI320" s="124"/>
      <c r="EJ320" s="124"/>
      <c r="EK320" s="124"/>
      <c r="EL320" s="124"/>
      <c r="EM320" s="124"/>
      <c r="EN320" s="124"/>
      <c r="EO320" s="124"/>
      <c r="EP320" s="124"/>
      <c r="EQ320" s="124"/>
      <c r="ER320" s="124"/>
      <c r="ES320" s="124"/>
      <c r="ET320" s="124"/>
      <c r="EU320" s="124"/>
      <c r="EV320" s="124"/>
      <c r="EW320" s="124"/>
      <c r="EX320" s="124"/>
      <c r="EY320" s="124"/>
      <c r="EZ320" s="124"/>
      <c r="FA320" s="124"/>
      <c r="FB320" s="124"/>
      <c r="FC320" s="124"/>
      <c r="FD320" s="124"/>
      <c r="FE320" s="124"/>
      <c r="FF320" s="124"/>
      <c r="FG320" s="124"/>
      <c r="FH320" s="124"/>
      <c r="FI320" s="124"/>
      <c r="FJ320" s="124"/>
      <c r="FK320" s="124"/>
      <c r="FL320" s="124"/>
      <c r="FM320" s="124"/>
      <c r="FN320" s="124"/>
      <c r="FO320" s="124"/>
      <c r="FP320" s="124"/>
      <c r="FQ320" s="124"/>
      <c r="FR320" s="124"/>
      <c r="FS320" s="124"/>
      <c r="FT320" s="124"/>
      <c r="FU320" s="124"/>
      <c r="FV320" s="124"/>
      <c r="FW320" s="124"/>
      <c r="FX320" s="124"/>
      <c r="FY320" s="124"/>
      <c r="FZ320" s="124"/>
      <c r="GA320" s="124"/>
      <c r="GB320" s="124"/>
      <c r="GC320" s="124"/>
      <c r="GD320" s="124"/>
      <c r="GE320" s="124"/>
      <c r="GF320" s="124"/>
      <c r="GG320" s="124"/>
      <c r="GH320" s="124"/>
      <c r="GI320" s="124"/>
      <c r="GJ320" s="124"/>
      <c r="GK320" s="124"/>
      <c r="GL320" s="124"/>
      <c r="GM320" s="124"/>
      <c r="GN320" s="124"/>
      <c r="GO320" s="124"/>
      <c r="GP320" s="124"/>
      <c r="GQ320" s="124"/>
      <c r="GR320" s="124"/>
      <c r="GS320" s="124"/>
      <c r="GT320" s="124"/>
      <c r="GU320" s="124"/>
      <c r="GV320" s="124"/>
      <c r="GW320" s="124"/>
      <c r="GX320" s="124"/>
      <c r="GY320" s="124"/>
      <c r="GZ320" s="124"/>
      <c r="HA320" s="124"/>
      <c r="HB320" s="124"/>
      <c r="HC320" s="124"/>
      <c r="HD320" s="124"/>
      <c r="HE320" s="124"/>
      <c r="HF320" s="124"/>
      <c r="HG320" s="124"/>
      <c r="HH320" s="124"/>
      <c r="HI320" s="124"/>
      <c r="HJ320" s="124"/>
      <c r="HK320" s="124"/>
      <c r="HL320" s="124"/>
      <c r="HM320" s="124"/>
      <c r="HN320" s="124"/>
      <c r="HO320" s="124"/>
      <c r="HP320" s="124"/>
      <c r="HQ320" s="124"/>
      <c r="HR320" s="124"/>
    </row>
    <row r="321" spans="1:226" s="122" customFormat="1" hidden="1">
      <c r="A321" s="93" t="s">
        <v>2036</v>
      </c>
      <c r="B321" s="111" t="s">
        <v>582</v>
      </c>
      <c r="C321" s="123" t="s">
        <v>581</v>
      </c>
      <c r="D321" s="58">
        <v>0</v>
      </c>
      <c r="E321" s="58">
        <v>0</v>
      </c>
      <c r="F321" s="58">
        <v>0</v>
      </c>
      <c r="G321" s="58"/>
      <c r="H321" s="58"/>
      <c r="I321" s="58"/>
      <c r="J321" s="58">
        <f t="shared" ref="J321" si="131">I321*1.0325</f>
        <v>0</v>
      </c>
      <c r="K321" s="58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4"/>
      <c r="AJ321" s="124"/>
      <c r="AK321" s="124"/>
      <c r="AL321" s="124"/>
      <c r="AM321" s="124"/>
      <c r="AN321" s="124"/>
      <c r="AO321" s="124"/>
      <c r="AP321" s="124"/>
      <c r="AQ321" s="124"/>
      <c r="AR321" s="124"/>
      <c r="AS321" s="124"/>
      <c r="AT321" s="124"/>
      <c r="AU321" s="124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  <c r="BT321" s="124"/>
      <c r="BU321" s="124"/>
      <c r="BV321" s="124"/>
      <c r="BW321" s="124"/>
      <c r="BX321" s="124"/>
      <c r="BY321" s="124"/>
      <c r="BZ321" s="124"/>
      <c r="CA321" s="124"/>
      <c r="CB321" s="124"/>
      <c r="CC321" s="124"/>
      <c r="CD321" s="124"/>
      <c r="CE321" s="124"/>
      <c r="CF321" s="124"/>
      <c r="CG321" s="124"/>
      <c r="CH321" s="124"/>
      <c r="CI321" s="124"/>
      <c r="CJ321" s="124"/>
      <c r="CK321" s="124"/>
      <c r="CL321" s="124"/>
      <c r="CM321" s="124"/>
      <c r="CN321" s="124"/>
      <c r="CO321" s="124"/>
      <c r="CP321" s="124"/>
      <c r="CQ321" s="124"/>
      <c r="CR321" s="124"/>
      <c r="CS321" s="124"/>
      <c r="CT321" s="124"/>
      <c r="CU321" s="124"/>
      <c r="CV321" s="124"/>
      <c r="CW321" s="124"/>
      <c r="CX321" s="124"/>
      <c r="CY321" s="124"/>
      <c r="CZ321" s="124"/>
      <c r="DA321" s="124"/>
      <c r="DB321" s="124"/>
      <c r="DC321" s="124"/>
      <c r="DD321" s="124"/>
      <c r="DE321" s="124"/>
      <c r="DF321" s="124"/>
      <c r="DG321" s="124"/>
      <c r="DH321" s="124"/>
      <c r="DI321" s="124"/>
      <c r="DJ321" s="124"/>
      <c r="DK321" s="124"/>
      <c r="DL321" s="124"/>
      <c r="DM321" s="124"/>
      <c r="DN321" s="124"/>
      <c r="DO321" s="124"/>
      <c r="DP321" s="124"/>
      <c r="DQ321" s="124"/>
      <c r="DR321" s="124"/>
      <c r="DS321" s="124"/>
      <c r="DT321" s="124"/>
      <c r="DU321" s="124"/>
      <c r="DV321" s="124"/>
      <c r="DW321" s="124"/>
      <c r="DX321" s="124"/>
      <c r="DY321" s="124"/>
      <c r="DZ321" s="124"/>
      <c r="EA321" s="124"/>
      <c r="EB321" s="124"/>
      <c r="EC321" s="124"/>
      <c r="ED321" s="124"/>
      <c r="EE321" s="124"/>
      <c r="EF321" s="124"/>
      <c r="EG321" s="124"/>
      <c r="EH321" s="124"/>
      <c r="EI321" s="124"/>
      <c r="EJ321" s="124"/>
      <c r="EK321" s="124"/>
      <c r="EL321" s="124"/>
      <c r="EM321" s="124"/>
      <c r="EN321" s="124"/>
      <c r="EO321" s="124"/>
      <c r="EP321" s="124"/>
      <c r="EQ321" s="124"/>
      <c r="ER321" s="124"/>
      <c r="ES321" s="124"/>
      <c r="ET321" s="124"/>
      <c r="EU321" s="124"/>
      <c r="EV321" s="124"/>
      <c r="EW321" s="124"/>
      <c r="EX321" s="124"/>
      <c r="EY321" s="124"/>
      <c r="EZ321" s="124"/>
      <c r="FA321" s="124"/>
      <c r="FB321" s="124"/>
      <c r="FC321" s="124"/>
      <c r="FD321" s="124"/>
      <c r="FE321" s="124"/>
      <c r="FF321" s="124"/>
      <c r="FG321" s="124"/>
      <c r="FH321" s="124"/>
      <c r="FI321" s="124"/>
      <c r="FJ321" s="124"/>
      <c r="FK321" s="124"/>
      <c r="FL321" s="124"/>
      <c r="FM321" s="124"/>
      <c r="FN321" s="124"/>
      <c r="FO321" s="124"/>
      <c r="FP321" s="124"/>
      <c r="FQ321" s="124"/>
      <c r="FR321" s="124"/>
      <c r="FS321" s="124"/>
      <c r="FT321" s="124"/>
      <c r="FU321" s="124"/>
      <c r="FV321" s="124"/>
      <c r="FW321" s="124"/>
      <c r="FX321" s="124"/>
      <c r="FY321" s="124"/>
      <c r="FZ321" s="124"/>
      <c r="GA321" s="124"/>
      <c r="GB321" s="124"/>
      <c r="GC321" s="124"/>
      <c r="GD321" s="124"/>
      <c r="GE321" s="124"/>
      <c r="GF321" s="124"/>
      <c r="GG321" s="124"/>
      <c r="GH321" s="124"/>
      <c r="GI321" s="124"/>
      <c r="GJ321" s="124"/>
      <c r="GK321" s="124"/>
      <c r="GL321" s="124"/>
      <c r="GM321" s="124"/>
      <c r="GN321" s="124"/>
      <c r="GO321" s="124"/>
      <c r="GP321" s="124"/>
      <c r="GQ321" s="124"/>
      <c r="GR321" s="124"/>
      <c r="GS321" s="124"/>
      <c r="GT321" s="124"/>
      <c r="GU321" s="124"/>
      <c r="GV321" s="124"/>
      <c r="GW321" s="124"/>
      <c r="GX321" s="124"/>
      <c r="GY321" s="124"/>
      <c r="GZ321" s="124"/>
      <c r="HA321" s="124"/>
      <c r="HB321" s="124"/>
      <c r="HC321" s="124"/>
      <c r="HD321" s="124"/>
      <c r="HE321" s="124"/>
      <c r="HF321" s="124"/>
      <c r="HG321" s="124"/>
      <c r="HH321" s="124"/>
      <c r="HI321" s="124"/>
      <c r="HJ321" s="124"/>
      <c r="HK321" s="124"/>
      <c r="HL321" s="124"/>
      <c r="HM321" s="124"/>
      <c r="HN321" s="124"/>
      <c r="HO321" s="124"/>
      <c r="HP321" s="124"/>
      <c r="HQ321" s="124"/>
      <c r="HR321" s="124"/>
    </row>
    <row r="322" spans="1:226" s="122" customFormat="1" hidden="1">
      <c r="A322" s="93" t="s">
        <v>2037</v>
      </c>
      <c r="B322" s="93" t="s">
        <v>596</v>
      </c>
      <c r="C322" s="94" t="s">
        <v>224</v>
      </c>
      <c r="D322" s="58">
        <v>524044.91</v>
      </c>
      <c r="E322" s="58">
        <v>426638.15</v>
      </c>
      <c r="F322" s="58">
        <v>142368.04</v>
      </c>
      <c r="G322" s="58">
        <v>168000</v>
      </c>
      <c r="H322" s="58">
        <v>174000</v>
      </c>
      <c r="I322" s="58">
        <v>179500</v>
      </c>
      <c r="J322" s="58">
        <v>185340</v>
      </c>
      <c r="K322" s="58">
        <v>191360</v>
      </c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124"/>
      <c r="BJ322" s="124"/>
      <c r="BK322" s="124"/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124"/>
      <c r="CH322" s="124"/>
      <c r="CI322" s="124"/>
      <c r="CJ322" s="124"/>
      <c r="CK322" s="124"/>
      <c r="CL322" s="124"/>
      <c r="CM322" s="124"/>
      <c r="CN322" s="124"/>
      <c r="CO322" s="124"/>
      <c r="CP322" s="124"/>
      <c r="CQ322" s="124"/>
      <c r="CR322" s="124"/>
      <c r="CS322" s="124"/>
      <c r="CT322" s="124"/>
      <c r="CU322" s="124"/>
      <c r="CV322" s="124"/>
      <c r="CW322" s="124"/>
      <c r="CX322" s="124"/>
      <c r="CY322" s="124"/>
      <c r="CZ322" s="124"/>
      <c r="DA322" s="124"/>
      <c r="DB322" s="124"/>
      <c r="DC322" s="124"/>
      <c r="DD322" s="124"/>
      <c r="DE322" s="124"/>
      <c r="DF322" s="124"/>
      <c r="DG322" s="124"/>
      <c r="DH322" s="124"/>
      <c r="DI322" s="124"/>
      <c r="DJ322" s="124"/>
      <c r="DK322" s="124"/>
      <c r="DL322" s="124"/>
      <c r="DM322" s="124"/>
      <c r="DN322" s="124"/>
      <c r="DO322" s="124"/>
      <c r="DP322" s="124"/>
      <c r="DQ322" s="124"/>
      <c r="DR322" s="124"/>
      <c r="DS322" s="124"/>
      <c r="DT322" s="124"/>
      <c r="DU322" s="124"/>
      <c r="DV322" s="124"/>
      <c r="DW322" s="124"/>
      <c r="DX322" s="124"/>
      <c r="DY322" s="124"/>
      <c r="DZ322" s="124"/>
      <c r="EA322" s="124"/>
      <c r="EB322" s="124"/>
      <c r="EC322" s="124"/>
      <c r="ED322" s="124"/>
      <c r="EE322" s="124"/>
      <c r="EF322" s="124"/>
      <c r="EG322" s="124"/>
      <c r="EH322" s="124"/>
      <c r="EI322" s="124"/>
      <c r="EJ322" s="124"/>
      <c r="EK322" s="124"/>
      <c r="EL322" s="124"/>
      <c r="EM322" s="124"/>
      <c r="EN322" s="124"/>
      <c r="EO322" s="124"/>
      <c r="EP322" s="124"/>
      <c r="EQ322" s="124"/>
      <c r="ER322" s="124"/>
      <c r="ES322" s="124"/>
      <c r="ET322" s="124"/>
      <c r="EU322" s="124"/>
      <c r="EV322" s="124"/>
      <c r="EW322" s="124"/>
      <c r="EX322" s="124"/>
      <c r="EY322" s="124"/>
      <c r="EZ322" s="124"/>
      <c r="FA322" s="124"/>
      <c r="FB322" s="124"/>
      <c r="FC322" s="124"/>
      <c r="FD322" s="124"/>
      <c r="FE322" s="124"/>
      <c r="FF322" s="124"/>
      <c r="FG322" s="124"/>
      <c r="FH322" s="124"/>
      <c r="FI322" s="124"/>
      <c r="FJ322" s="124"/>
      <c r="FK322" s="124"/>
      <c r="FL322" s="124"/>
      <c r="FM322" s="124"/>
      <c r="FN322" s="124"/>
      <c r="FO322" s="124"/>
      <c r="FP322" s="124"/>
      <c r="FQ322" s="124"/>
      <c r="FR322" s="124"/>
      <c r="FS322" s="124"/>
      <c r="FT322" s="124"/>
      <c r="FU322" s="124"/>
      <c r="FV322" s="124"/>
      <c r="FW322" s="124"/>
      <c r="FX322" s="124"/>
      <c r="FY322" s="124"/>
      <c r="FZ322" s="124"/>
      <c r="GA322" s="124"/>
      <c r="GB322" s="124"/>
      <c r="GC322" s="124"/>
      <c r="GD322" s="124"/>
      <c r="GE322" s="124"/>
      <c r="GF322" s="124"/>
      <c r="GG322" s="124"/>
      <c r="GH322" s="124"/>
      <c r="GI322" s="124"/>
      <c r="GJ322" s="124"/>
      <c r="GK322" s="124"/>
      <c r="GL322" s="124"/>
      <c r="GM322" s="124"/>
      <c r="GN322" s="124"/>
      <c r="GO322" s="124"/>
      <c r="GP322" s="124"/>
      <c r="GQ322" s="124"/>
      <c r="GR322" s="124"/>
      <c r="GS322" s="124"/>
      <c r="GT322" s="124"/>
      <c r="GU322" s="124"/>
      <c r="GV322" s="124"/>
      <c r="GW322" s="124"/>
      <c r="GX322" s="124"/>
      <c r="GY322" s="124"/>
      <c r="GZ322" s="124"/>
      <c r="HA322" s="124"/>
      <c r="HB322" s="124"/>
      <c r="HC322" s="124"/>
      <c r="HD322" s="124"/>
      <c r="HE322" s="124"/>
      <c r="HF322" s="124"/>
      <c r="HG322" s="124"/>
      <c r="HH322" s="124"/>
      <c r="HI322" s="124"/>
      <c r="HJ322" s="124"/>
      <c r="HK322" s="124"/>
      <c r="HL322" s="124"/>
      <c r="HM322" s="124"/>
      <c r="HN322" s="124"/>
      <c r="HO322" s="124"/>
      <c r="HP322" s="124"/>
      <c r="HQ322" s="124"/>
      <c r="HR322" s="124"/>
    </row>
    <row r="323" spans="1:226" hidden="1">
      <c r="A323" s="93" t="s">
        <v>2038</v>
      </c>
      <c r="B323" s="93" t="s">
        <v>1563</v>
      </c>
      <c r="C323" s="94" t="s">
        <v>1564</v>
      </c>
      <c r="D323" s="58">
        <v>29058.05</v>
      </c>
      <c r="E323" s="58">
        <v>28206.6</v>
      </c>
      <c r="F323" s="58">
        <v>12605.22</v>
      </c>
      <c r="G323" s="58"/>
      <c r="H323" s="58"/>
      <c r="I323" s="58"/>
      <c r="J323" s="58"/>
      <c r="K323" s="58"/>
    </row>
    <row r="324" spans="1:226" hidden="1">
      <c r="A324" s="93" t="s">
        <v>2039</v>
      </c>
      <c r="B324" s="93" t="s">
        <v>684</v>
      </c>
      <c r="C324" s="94" t="s">
        <v>683</v>
      </c>
      <c r="D324" s="58">
        <v>9280.27</v>
      </c>
      <c r="E324" s="58">
        <v>11451.8</v>
      </c>
      <c r="F324" s="58">
        <v>6574.99</v>
      </c>
      <c r="G324" s="58"/>
      <c r="H324" s="58"/>
      <c r="I324" s="58"/>
      <c r="J324" s="58"/>
      <c r="K324" s="58"/>
    </row>
    <row r="325" spans="1:226" hidden="1">
      <c r="A325" s="93" t="s">
        <v>2040</v>
      </c>
      <c r="B325" s="93" t="s">
        <v>1560</v>
      </c>
      <c r="C325" s="94" t="s">
        <v>1561</v>
      </c>
      <c r="D325" s="58">
        <v>43164.68</v>
      </c>
      <c r="E325" s="58">
        <v>7.65</v>
      </c>
      <c r="F325" s="58"/>
      <c r="G325" s="58"/>
      <c r="H325" s="58"/>
      <c r="I325" s="58"/>
      <c r="J325" s="58"/>
      <c r="K325" s="58"/>
    </row>
    <row r="326" spans="1:226" hidden="1">
      <c r="A326" s="93" t="s">
        <v>2041</v>
      </c>
      <c r="B326" s="93" t="s">
        <v>2042</v>
      </c>
      <c r="C326" s="94" t="s">
        <v>564</v>
      </c>
      <c r="D326" s="58">
        <v>675.88</v>
      </c>
      <c r="E326" s="58">
        <v>0</v>
      </c>
      <c r="F326" s="58"/>
      <c r="G326" s="58"/>
      <c r="H326" s="58"/>
      <c r="I326" s="58"/>
      <c r="J326" s="58"/>
      <c r="K326" s="58"/>
    </row>
    <row r="327" spans="1:226" hidden="1">
      <c r="A327" s="93" t="s">
        <v>2043</v>
      </c>
      <c r="B327" s="93" t="s">
        <v>2044</v>
      </c>
      <c r="C327" s="94" t="s">
        <v>567</v>
      </c>
      <c r="D327" s="58">
        <v>157.97999999999999</v>
      </c>
      <c r="E327" s="58">
        <v>145.79</v>
      </c>
      <c r="F327" s="58">
        <v>35.799999999999997</v>
      </c>
      <c r="G327" s="58"/>
      <c r="H327" s="58"/>
      <c r="I327" s="58"/>
      <c r="J327" s="58"/>
      <c r="K327" s="58"/>
    </row>
    <row r="328" spans="1:226" hidden="1">
      <c r="A328" s="93" t="s">
        <v>2045</v>
      </c>
      <c r="B328" s="93" t="s">
        <v>1555</v>
      </c>
      <c r="C328" s="94" t="s">
        <v>575</v>
      </c>
      <c r="D328" s="58">
        <v>66.62</v>
      </c>
      <c r="E328" s="58">
        <v>65.52</v>
      </c>
      <c r="F328" s="58">
        <v>81.13</v>
      </c>
      <c r="G328" s="58"/>
      <c r="H328" s="58"/>
      <c r="I328" s="58"/>
      <c r="J328" s="58"/>
      <c r="K328" s="58"/>
    </row>
    <row r="329" spans="1:226" hidden="1">
      <c r="A329" s="93" t="s">
        <v>2046</v>
      </c>
      <c r="B329" s="93" t="s">
        <v>2047</v>
      </c>
      <c r="C329" s="94" t="s">
        <v>624</v>
      </c>
      <c r="D329" s="58">
        <v>4385.33</v>
      </c>
      <c r="E329" s="58">
        <v>0</v>
      </c>
      <c r="F329" s="58"/>
      <c r="G329" s="58"/>
      <c r="H329" s="58"/>
      <c r="I329" s="58"/>
      <c r="J329" s="58"/>
      <c r="K329" s="58"/>
    </row>
    <row r="330" spans="1:226" hidden="1">
      <c r="A330" s="93" t="s">
        <v>2048</v>
      </c>
      <c r="B330" s="93" t="s">
        <v>634</v>
      </c>
      <c r="C330" s="94" t="s">
        <v>633</v>
      </c>
      <c r="D330" s="58">
        <v>376.49</v>
      </c>
      <c r="E330" s="58">
        <v>0</v>
      </c>
      <c r="F330" s="58"/>
      <c r="G330" s="58"/>
      <c r="H330" s="58"/>
      <c r="I330" s="58"/>
      <c r="J330" s="58"/>
      <c r="K330" s="58"/>
    </row>
    <row r="331" spans="1:226" hidden="1">
      <c r="A331" s="93" t="s">
        <v>2049</v>
      </c>
      <c r="B331" s="93" t="s">
        <v>2050</v>
      </c>
      <c r="C331" s="94" t="s">
        <v>642</v>
      </c>
      <c r="D331" s="58">
        <v>370.53</v>
      </c>
      <c r="E331" s="58">
        <v>262.74</v>
      </c>
      <c r="F331" s="58">
        <v>64.510000000000005</v>
      </c>
      <c r="G331" s="58"/>
      <c r="H331" s="58"/>
      <c r="I331" s="58"/>
      <c r="J331" s="58"/>
      <c r="K331" s="58"/>
    </row>
    <row r="332" spans="1:226" hidden="1">
      <c r="A332" s="93" t="s">
        <v>2051</v>
      </c>
      <c r="B332" s="93" t="s">
        <v>2052</v>
      </c>
      <c r="C332" s="94" t="s">
        <v>651</v>
      </c>
      <c r="D332" s="58">
        <v>14506.63</v>
      </c>
      <c r="E332" s="58">
        <v>1021.45</v>
      </c>
      <c r="F332" s="58"/>
      <c r="G332" s="58"/>
      <c r="H332" s="58"/>
      <c r="I332" s="58"/>
      <c r="J332" s="58"/>
      <c r="K332" s="58"/>
    </row>
    <row r="333" spans="1:226" s="122" customFormat="1" hidden="1">
      <c r="A333" s="93" t="s">
        <v>2053</v>
      </c>
      <c r="B333" s="93" t="s">
        <v>2054</v>
      </c>
      <c r="C333" s="94" t="s">
        <v>221</v>
      </c>
      <c r="D333" s="58">
        <v>31207.72</v>
      </c>
      <c r="E333" s="58">
        <v>31803.21</v>
      </c>
      <c r="F333" s="58">
        <v>11176.79</v>
      </c>
      <c r="G333" s="58">
        <v>13000</v>
      </c>
      <c r="H333" s="58">
        <v>13400</v>
      </c>
      <c r="I333" s="58">
        <v>13800</v>
      </c>
      <c r="J333" s="58">
        <v>14250</v>
      </c>
      <c r="K333" s="58">
        <v>14710</v>
      </c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24"/>
      <c r="BN333" s="124"/>
      <c r="BO333" s="124"/>
      <c r="BP333" s="124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24"/>
      <c r="CD333" s="124"/>
      <c r="CE333" s="124"/>
      <c r="CF333" s="124"/>
      <c r="CG333" s="124"/>
      <c r="CH333" s="124"/>
      <c r="CI333" s="124"/>
      <c r="CJ333" s="124"/>
      <c r="CK333" s="124"/>
      <c r="CL333" s="124"/>
      <c r="CM333" s="124"/>
      <c r="CN333" s="124"/>
      <c r="CO333" s="124"/>
      <c r="CP333" s="124"/>
      <c r="CQ333" s="124"/>
      <c r="CR333" s="124"/>
      <c r="CS333" s="124"/>
      <c r="CT333" s="124"/>
      <c r="CU333" s="124"/>
      <c r="CV333" s="124"/>
      <c r="CW333" s="124"/>
      <c r="CX333" s="124"/>
      <c r="CY333" s="124"/>
      <c r="CZ333" s="124"/>
      <c r="DA333" s="124"/>
      <c r="DB333" s="124"/>
      <c r="DC333" s="124"/>
      <c r="DD333" s="124"/>
      <c r="DE333" s="124"/>
      <c r="DF333" s="124"/>
      <c r="DG333" s="124"/>
      <c r="DH333" s="124"/>
      <c r="DI333" s="124"/>
      <c r="DJ333" s="124"/>
      <c r="DK333" s="124"/>
      <c r="DL333" s="124"/>
      <c r="DM333" s="124"/>
      <c r="DN333" s="124"/>
      <c r="DO333" s="124"/>
      <c r="DP333" s="124"/>
      <c r="DQ333" s="124"/>
      <c r="DR333" s="124"/>
      <c r="DS333" s="124"/>
      <c r="DT333" s="124"/>
      <c r="DU333" s="124"/>
      <c r="DV333" s="124"/>
      <c r="DW333" s="124"/>
      <c r="DX333" s="124"/>
      <c r="DY333" s="124"/>
      <c r="DZ333" s="124"/>
      <c r="EA333" s="124"/>
      <c r="EB333" s="124"/>
      <c r="EC333" s="124"/>
      <c r="ED333" s="124"/>
      <c r="EE333" s="124"/>
      <c r="EF333" s="124"/>
      <c r="EG333" s="124"/>
      <c r="EH333" s="124"/>
      <c r="EI333" s="124"/>
      <c r="EJ333" s="124"/>
      <c r="EK333" s="124"/>
      <c r="EL333" s="124"/>
      <c r="EM333" s="124"/>
      <c r="EN333" s="124"/>
      <c r="EO333" s="124"/>
      <c r="EP333" s="124"/>
      <c r="EQ333" s="124"/>
      <c r="ER333" s="124"/>
      <c r="ES333" s="124"/>
      <c r="ET333" s="124"/>
      <c r="EU333" s="124"/>
      <c r="EV333" s="124"/>
      <c r="EW333" s="124"/>
      <c r="EX333" s="124"/>
      <c r="EY333" s="124"/>
      <c r="EZ333" s="124"/>
      <c r="FA333" s="124"/>
      <c r="FB333" s="124"/>
      <c r="FC333" s="124"/>
      <c r="FD333" s="124"/>
      <c r="FE333" s="124"/>
      <c r="FF333" s="124"/>
      <c r="FG333" s="124"/>
      <c r="FH333" s="124"/>
      <c r="FI333" s="124"/>
      <c r="FJ333" s="124"/>
      <c r="FK333" s="124"/>
      <c r="FL333" s="124"/>
      <c r="FM333" s="124"/>
      <c r="FN333" s="124"/>
      <c r="FO333" s="124"/>
      <c r="FP333" s="124"/>
      <c r="FQ333" s="124"/>
      <c r="FR333" s="124"/>
      <c r="FS333" s="124"/>
      <c r="FT333" s="124"/>
      <c r="FU333" s="124"/>
      <c r="FV333" s="124"/>
      <c r="FW333" s="124"/>
      <c r="FX333" s="124"/>
      <c r="FY333" s="124"/>
      <c r="FZ333" s="124"/>
      <c r="GA333" s="124"/>
      <c r="GB333" s="124"/>
      <c r="GC333" s="124"/>
      <c r="GD333" s="124"/>
      <c r="GE333" s="124"/>
      <c r="GF333" s="124"/>
      <c r="GG333" s="124"/>
      <c r="GH333" s="124"/>
      <c r="GI333" s="124"/>
      <c r="GJ333" s="124"/>
      <c r="GK333" s="124"/>
      <c r="GL333" s="124"/>
      <c r="GM333" s="124"/>
      <c r="GN333" s="124"/>
      <c r="GO333" s="124"/>
      <c r="GP333" s="124"/>
      <c r="GQ333" s="124"/>
      <c r="GR333" s="124"/>
      <c r="GS333" s="124"/>
      <c r="GT333" s="124"/>
      <c r="GU333" s="124"/>
      <c r="GV333" s="124"/>
      <c r="GW333" s="124"/>
      <c r="GX333" s="124"/>
      <c r="GY333" s="124"/>
      <c r="GZ333" s="124"/>
      <c r="HA333" s="124"/>
      <c r="HB333" s="124"/>
      <c r="HC333" s="124"/>
      <c r="HD333" s="124"/>
      <c r="HE333" s="124"/>
      <c r="HF333" s="124"/>
      <c r="HG333" s="124"/>
      <c r="HH333" s="124"/>
      <c r="HI333" s="124"/>
      <c r="HJ333" s="124"/>
      <c r="HK333" s="124"/>
      <c r="HL333" s="124"/>
      <c r="HM333" s="124"/>
      <c r="HN333" s="124"/>
      <c r="HO333" s="124"/>
      <c r="HP333" s="124"/>
      <c r="HQ333" s="124"/>
      <c r="HR333" s="124"/>
    </row>
    <row r="334" spans="1:226" hidden="1">
      <c r="A334" s="93" t="s">
        <v>2055</v>
      </c>
      <c r="B334" s="93" t="s">
        <v>2056</v>
      </c>
      <c r="C334" s="94" t="s">
        <v>1556</v>
      </c>
      <c r="D334" s="58">
        <v>9344.1</v>
      </c>
      <c r="E334" s="58">
        <v>4138.41</v>
      </c>
      <c r="F334" s="58"/>
      <c r="G334" s="58"/>
      <c r="H334" s="58"/>
      <c r="I334" s="58"/>
      <c r="J334" s="58"/>
      <c r="K334" s="58"/>
    </row>
    <row r="335" spans="1:226" hidden="1">
      <c r="A335" s="93" t="s">
        <v>2057</v>
      </c>
      <c r="B335" s="93" t="s">
        <v>2058</v>
      </c>
      <c r="C335" s="94" t="s">
        <v>1558</v>
      </c>
      <c r="D335" s="58">
        <v>636.19000000000005</v>
      </c>
      <c r="E335" s="58">
        <v>491.97</v>
      </c>
      <c r="F335" s="58">
        <v>77.28</v>
      </c>
      <c r="G335" s="58">
        <v>100</v>
      </c>
      <c r="H335" s="58"/>
      <c r="I335" s="58"/>
      <c r="J335" s="58"/>
      <c r="K335" s="58"/>
    </row>
    <row r="336" spans="1:226" hidden="1">
      <c r="A336" s="93" t="s">
        <v>2059</v>
      </c>
      <c r="B336" s="93" t="s">
        <v>2060</v>
      </c>
      <c r="C336" s="94" t="s">
        <v>1559</v>
      </c>
      <c r="D336" s="58">
        <v>2545.2399999999998</v>
      </c>
      <c r="E336" s="58">
        <v>0</v>
      </c>
      <c r="F336" s="58"/>
      <c r="G336" s="58"/>
      <c r="H336" s="58"/>
      <c r="I336" s="58"/>
      <c r="J336" s="58"/>
      <c r="K336" s="58"/>
    </row>
    <row r="337" spans="1:243" hidden="1">
      <c r="A337" s="93" t="s">
        <v>2061</v>
      </c>
      <c r="B337" s="93" t="s">
        <v>2062</v>
      </c>
      <c r="C337" s="94" t="s">
        <v>1562</v>
      </c>
      <c r="D337" s="58">
        <v>7406.62</v>
      </c>
      <c r="E337" s="58">
        <v>0</v>
      </c>
      <c r="F337" s="58"/>
      <c r="G337" s="58"/>
      <c r="H337" s="58"/>
      <c r="I337" s="58"/>
      <c r="J337" s="58"/>
      <c r="K337" s="58"/>
    </row>
    <row r="338" spans="1:243" hidden="1">
      <c r="A338" s="93" t="s">
        <v>2063</v>
      </c>
      <c r="B338" s="93" t="s">
        <v>1565</v>
      </c>
      <c r="C338" s="94" t="s">
        <v>1566</v>
      </c>
      <c r="D338" s="58">
        <v>32.94</v>
      </c>
      <c r="E338" s="58">
        <v>19.96</v>
      </c>
      <c r="F338" s="58"/>
      <c r="G338" s="58"/>
      <c r="H338" s="58"/>
      <c r="I338" s="58"/>
      <c r="J338" s="58"/>
      <c r="K338" s="58"/>
    </row>
    <row r="339" spans="1:243" hidden="1">
      <c r="A339" s="93" t="s">
        <v>2064</v>
      </c>
      <c r="B339" s="93" t="s">
        <v>2065</v>
      </c>
      <c r="C339" s="94" t="s">
        <v>1567</v>
      </c>
      <c r="D339" s="58">
        <v>12474.99</v>
      </c>
      <c r="E339" s="58">
        <v>11135.11</v>
      </c>
      <c r="F339" s="58">
        <v>2636.91</v>
      </c>
      <c r="G339" s="58"/>
      <c r="H339" s="58"/>
      <c r="I339" s="58"/>
      <c r="J339" s="58"/>
      <c r="K339" s="58"/>
    </row>
    <row r="340" spans="1:243" hidden="1">
      <c r="A340" s="93" t="s">
        <v>2066</v>
      </c>
      <c r="B340" s="93" t="s">
        <v>2067</v>
      </c>
      <c r="C340" s="94" t="s">
        <v>1569</v>
      </c>
      <c r="D340" s="58">
        <v>484.34</v>
      </c>
      <c r="E340" s="58">
        <v>0</v>
      </c>
      <c r="F340" s="58"/>
      <c r="G340" s="58"/>
      <c r="H340" s="58"/>
      <c r="I340" s="58"/>
      <c r="J340" s="58"/>
      <c r="K340" s="58"/>
    </row>
    <row r="341" spans="1:243" s="151" customFormat="1" ht="14.25" hidden="1" customHeight="1">
      <c r="A341" s="93" t="s">
        <v>2068</v>
      </c>
      <c r="B341" s="93" t="s">
        <v>582</v>
      </c>
      <c r="C341" s="94" t="s">
        <v>581</v>
      </c>
      <c r="D341" s="158">
        <v>25964.45</v>
      </c>
      <c r="E341" s="158">
        <v>24870.84</v>
      </c>
      <c r="F341" s="158">
        <v>8233.57</v>
      </c>
      <c r="G341" s="158"/>
      <c r="H341" s="158"/>
      <c r="I341" s="158"/>
      <c r="J341" s="158"/>
      <c r="K341" s="158"/>
      <c r="HS341" s="152"/>
      <c r="HT341" s="152"/>
      <c r="HU341" s="152"/>
      <c r="HV341" s="152"/>
      <c r="HW341" s="152"/>
      <c r="HX341" s="152"/>
      <c r="HY341" s="152"/>
      <c r="HZ341" s="152"/>
      <c r="IA341" s="152"/>
      <c r="IB341" s="152"/>
      <c r="IC341" s="152"/>
      <c r="ID341" s="152"/>
      <c r="IE341" s="152"/>
      <c r="IF341" s="152"/>
      <c r="IG341" s="152"/>
      <c r="IH341" s="152"/>
      <c r="II341" s="152"/>
    </row>
    <row r="342" spans="1:243" s="151" customFormat="1" ht="14.25" hidden="1" customHeight="1">
      <c r="A342" s="93" t="s">
        <v>2069</v>
      </c>
      <c r="B342" s="93" t="s">
        <v>2070</v>
      </c>
      <c r="C342" s="94" t="s">
        <v>601</v>
      </c>
      <c r="D342" s="158">
        <v>366.35</v>
      </c>
      <c r="E342" s="158">
        <v>398.37</v>
      </c>
      <c r="F342" s="158">
        <v>96.5</v>
      </c>
      <c r="G342" s="158"/>
      <c r="H342" s="158"/>
      <c r="I342" s="158"/>
      <c r="J342" s="158"/>
      <c r="K342" s="158"/>
      <c r="HS342" s="152"/>
      <c r="HT342" s="152"/>
      <c r="HU342" s="152"/>
      <c r="HV342" s="152"/>
      <c r="HW342" s="152"/>
      <c r="HX342" s="152"/>
      <c r="HY342" s="152"/>
      <c r="HZ342" s="152"/>
      <c r="IA342" s="152"/>
      <c r="IB342" s="152"/>
      <c r="IC342" s="152"/>
      <c r="ID342" s="152"/>
      <c r="IE342" s="152"/>
      <c r="IF342" s="152"/>
      <c r="IG342" s="152"/>
      <c r="IH342" s="152"/>
      <c r="II342" s="152"/>
    </row>
    <row r="343" spans="1:243" s="151" customFormat="1" ht="14.25" hidden="1" customHeight="1">
      <c r="A343" s="93" t="s">
        <v>2071</v>
      </c>
      <c r="B343" s="93" t="s">
        <v>2072</v>
      </c>
      <c r="C343" s="94" t="s">
        <v>1568</v>
      </c>
      <c r="D343" s="158">
        <v>4867.72</v>
      </c>
      <c r="E343" s="158">
        <v>10020.69</v>
      </c>
      <c r="F343" s="158">
        <v>4047.66</v>
      </c>
      <c r="G343" s="58">
        <v>600</v>
      </c>
      <c r="H343" s="58"/>
      <c r="I343" s="58"/>
      <c r="J343" s="58"/>
      <c r="K343" s="58"/>
      <c r="HS343" s="152"/>
      <c r="HT343" s="152"/>
      <c r="HU343" s="152"/>
      <c r="HV343" s="152"/>
      <c r="HW343" s="152"/>
      <c r="HX343" s="152"/>
      <c r="HY343" s="152"/>
      <c r="HZ343" s="152"/>
      <c r="IA343" s="152"/>
      <c r="IB343" s="152"/>
      <c r="IC343" s="152"/>
      <c r="ID343" s="152"/>
      <c r="IE343" s="152"/>
      <c r="IF343" s="152"/>
      <c r="IG343" s="152"/>
      <c r="IH343" s="152"/>
      <c r="II343" s="152"/>
    </row>
    <row r="344" spans="1:243" s="151" customFormat="1" ht="14.25" hidden="1" customHeight="1">
      <c r="A344" s="93" t="s">
        <v>2073</v>
      </c>
      <c r="B344" s="93" t="s">
        <v>1570</v>
      </c>
      <c r="C344" s="94" t="s">
        <v>1571</v>
      </c>
      <c r="D344" s="158">
        <v>771.35</v>
      </c>
      <c r="E344" s="158">
        <v>1622.61</v>
      </c>
      <c r="F344" s="158">
        <v>803.91</v>
      </c>
      <c r="G344" s="158"/>
      <c r="H344" s="158"/>
      <c r="I344" s="158"/>
      <c r="J344" s="158"/>
      <c r="K344" s="158"/>
      <c r="HS344" s="152"/>
      <c r="HT344" s="152"/>
      <c r="HU344" s="152"/>
      <c r="HV344" s="152"/>
      <c r="HW344" s="152"/>
      <c r="HX344" s="152"/>
      <c r="HY344" s="152"/>
      <c r="HZ344" s="152"/>
      <c r="IA344" s="152"/>
      <c r="IB344" s="152"/>
      <c r="IC344" s="152"/>
      <c r="ID344" s="152"/>
      <c r="IE344" s="152"/>
      <c r="IF344" s="152"/>
      <c r="IG344" s="152"/>
      <c r="IH344" s="152"/>
      <c r="II344" s="152"/>
    </row>
    <row r="345" spans="1:243" s="151" customFormat="1" ht="14.25" hidden="1" customHeight="1">
      <c r="A345" s="93" t="s">
        <v>2074</v>
      </c>
      <c r="B345" s="93" t="s">
        <v>2075</v>
      </c>
      <c r="C345" s="94" t="s">
        <v>1557</v>
      </c>
      <c r="D345" s="158">
        <v>2761.01</v>
      </c>
      <c r="E345" s="158">
        <v>0</v>
      </c>
      <c r="F345" s="158"/>
      <c r="G345" s="158"/>
      <c r="H345" s="158"/>
      <c r="I345" s="158"/>
      <c r="J345" s="158"/>
      <c r="K345" s="158"/>
      <c r="HS345" s="152"/>
      <c r="HT345" s="152"/>
      <c r="HU345" s="152"/>
      <c r="HV345" s="152"/>
      <c r="HW345" s="152"/>
      <c r="HX345" s="152"/>
      <c r="HY345" s="152"/>
      <c r="HZ345" s="152"/>
      <c r="IA345" s="152"/>
      <c r="IB345" s="152"/>
      <c r="IC345" s="152"/>
      <c r="ID345" s="152"/>
      <c r="IE345" s="152"/>
      <c r="IF345" s="152"/>
      <c r="IG345" s="152"/>
      <c r="IH345" s="152"/>
      <c r="II345" s="152"/>
    </row>
    <row r="346" spans="1:243" s="151" customFormat="1" ht="14.25" hidden="1" customHeight="1">
      <c r="A346" s="93" t="s">
        <v>2076</v>
      </c>
      <c r="B346" s="93" t="s">
        <v>3394</v>
      </c>
      <c r="C346" s="94" t="s">
        <v>1362</v>
      </c>
      <c r="D346" s="158"/>
      <c r="E346" s="158"/>
      <c r="F346" s="158">
        <v>881.05</v>
      </c>
      <c r="G346" s="158"/>
      <c r="H346" s="158"/>
      <c r="I346" s="158"/>
      <c r="J346" s="158"/>
      <c r="K346" s="158"/>
      <c r="HS346" s="152"/>
      <c r="HT346" s="152"/>
      <c r="HU346" s="152"/>
      <c r="HV346" s="152"/>
      <c r="HW346" s="152"/>
      <c r="HX346" s="152"/>
      <c r="HY346" s="152"/>
      <c r="HZ346" s="152"/>
      <c r="IA346" s="152"/>
      <c r="IB346" s="152"/>
      <c r="IC346" s="152"/>
      <c r="ID346" s="152"/>
      <c r="IE346" s="152"/>
      <c r="IF346" s="152"/>
      <c r="IG346" s="152"/>
      <c r="IH346" s="152"/>
      <c r="II346" s="152"/>
    </row>
    <row r="347" spans="1:243" s="151" customFormat="1" ht="14.25" hidden="1" customHeight="1">
      <c r="A347" s="93"/>
      <c r="B347" s="93" t="s">
        <v>2077</v>
      </c>
      <c r="C347" s="94" t="s">
        <v>1352</v>
      </c>
      <c r="D347" s="158">
        <v>45.28</v>
      </c>
      <c r="E347" s="158">
        <v>0</v>
      </c>
      <c r="F347" s="158"/>
      <c r="G347" s="158"/>
      <c r="H347" s="158"/>
      <c r="I347" s="158"/>
      <c r="J347" s="158"/>
      <c r="K347" s="158"/>
      <c r="HS347" s="152"/>
      <c r="HT347" s="152"/>
      <c r="HU347" s="152"/>
      <c r="HV347" s="152"/>
      <c r="HW347" s="152"/>
      <c r="HX347" s="152"/>
      <c r="HY347" s="152"/>
      <c r="HZ347" s="152"/>
      <c r="IA347" s="152"/>
      <c r="IB347" s="152"/>
      <c r="IC347" s="152"/>
      <c r="ID347" s="152"/>
      <c r="IE347" s="152"/>
      <c r="IF347" s="152"/>
      <c r="IG347" s="152"/>
      <c r="IH347" s="152"/>
      <c r="II347" s="152"/>
    </row>
    <row r="348" spans="1:243" s="151" customFormat="1" ht="14.25" hidden="1" customHeight="1">
      <c r="A348" s="93" t="s">
        <v>2078</v>
      </c>
      <c r="B348" s="93" t="s">
        <v>2079</v>
      </c>
      <c r="C348" s="94" t="s">
        <v>1355</v>
      </c>
      <c r="D348" s="158">
        <v>7.67</v>
      </c>
      <c r="E348" s="158">
        <v>3.12</v>
      </c>
      <c r="F348" s="158">
        <v>0.48</v>
      </c>
      <c r="G348" s="158"/>
      <c r="H348" s="158"/>
      <c r="I348" s="158"/>
      <c r="J348" s="158"/>
      <c r="K348" s="158"/>
      <c r="HS348" s="152"/>
      <c r="HT348" s="152"/>
      <c r="HU348" s="152"/>
      <c r="HV348" s="152"/>
      <c r="HW348" s="152"/>
      <c r="HX348" s="152"/>
      <c r="HY348" s="152"/>
      <c r="HZ348" s="152"/>
      <c r="IA348" s="152"/>
      <c r="IB348" s="152"/>
      <c r="IC348" s="152"/>
      <c r="ID348" s="152"/>
      <c r="IE348" s="152"/>
      <c r="IF348" s="152"/>
      <c r="IG348" s="152"/>
      <c r="IH348" s="152"/>
      <c r="II348" s="152"/>
    </row>
    <row r="349" spans="1:243" s="151" customFormat="1" ht="14.25" hidden="1" customHeight="1">
      <c r="A349" s="93" t="s">
        <v>2080</v>
      </c>
      <c r="B349" s="93" t="s">
        <v>2081</v>
      </c>
      <c r="C349" s="94" t="s">
        <v>2082</v>
      </c>
      <c r="D349" s="158">
        <v>3405.97</v>
      </c>
      <c r="E349" s="158">
        <v>6353.59</v>
      </c>
      <c r="F349" s="158">
        <v>838.92</v>
      </c>
      <c r="G349" s="158"/>
      <c r="H349" s="158"/>
      <c r="I349" s="158"/>
      <c r="J349" s="158"/>
      <c r="K349" s="158"/>
      <c r="HS349" s="152"/>
      <c r="HT349" s="152"/>
      <c r="HU349" s="152"/>
      <c r="HV349" s="152"/>
      <c r="HW349" s="152"/>
      <c r="HX349" s="152"/>
      <c r="HY349" s="152"/>
      <c r="HZ349" s="152"/>
      <c r="IA349" s="152"/>
      <c r="IB349" s="152"/>
      <c r="IC349" s="152"/>
      <c r="ID349" s="152"/>
      <c r="IE349" s="152"/>
      <c r="IF349" s="152"/>
      <c r="IG349" s="152"/>
      <c r="IH349" s="152"/>
      <c r="II349" s="152"/>
    </row>
    <row r="350" spans="1:243" s="151" customFormat="1" ht="14.25" hidden="1" customHeight="1">
      <c r="A350" s="93" t="s">
        <v>2083</v>
      </c>
      <c r="B350" s="93" t="s">
        <v>2084</v>
      </c>
      <c r="C350" s="94" t="s">
        <v>2085</v>
      </c>
      <c r="D350" s="158">
        <v>2990.24</v>
      </c>
      <c r="E350" s="158">
        <v>1210.1199999999999</v>
      </c>
      <c r="F350" s="158"/>
      <c r="G350" s="158"/>
      <c r="H350" s="158"/>
      <c r="I350" s="158"/>
      <c r="J350" s="158"/>
      <c r="K350" s="158"/>
      <c r="HS350" s="152"/>
      <c r="HT350" s="152"/>
      <c r="HU350" s="152"/>
      <c r="HV350" s="152"/>
      <c r="HW350" s="152"/>
      <c r="HX350" s="152"/>
      <c r="HY350" s="152"/>
      <c r="HZ350" s="152"/>
      <c r="IA350" s="152"/>
      <c r="IB350" s="152"/>
      <c r="IC350" s="152"/>
      <c r="ID350" s="152"/>
      <c r="IE350" s="152"/>
      <c r="IF350" s="152"/>
      <c r="IG350" s="152"/>
      <c r="IH350" s="152"/>
      <c r="II350" s="152"/>
    </row>
    <row r="351" spans="1:243" s="153" customFormat="1" ht="14.25" hidden="1" customHeight="1">
      <c r="A351" s="93" t="s">
        <v>2086</v>
      </c>
      <c r="B351" s="93" t="s">
        <v>2087</v>
      </c>
      <c r="C351" s="94" t="s">
        <v>2088</v>
      </c>
      <c r="D351" s="158">
        <v>2559.71</v>
      </c>
      <c r="E351" s="158">
        <v>1251.07</v>
      </c>
      <c r="F351" s="158">
        <v>250.23</v>
      </c>
      <c r="G351" s="158"/>
      <c r="H351" s="158"/>
      <c r="I351" s="158"/>
      <c r="J351" s="158"/>
      <c r="K351" s="158"/>
      <c r="HS351" s="154"/>
      <c r="HT351" s="154"/>
      <c r="HU351" s="154"/>
      <c r="HV351" s="154"/>
      <c r="HW351" s="154"/>
      <c r="HX351" s="154"/>
      <c r="HY351" s="154"/>
      <c r="HZ351" s="154"/>
      <c r="IA351" s="154"/>
      <c r="IB351" s="154"/>
      <c r="IC351" s="154"/>
      <c r="ID351" s="154"/>
      <c r="IE351" s="154"/>
      <c r="IF351" s="154"/>
      <c r="IG351" s="154"/>
      <c r="IH351" s="154"/>
      <c r="II351" s="154"/>
    </row>
    <row r="352" spans="1:243" s="153" customFormat="1" ht="14.25" hidden="1" customHeight="1">
      <c r="A352" s="93" t="s">
        <v>2089</v>
      </c>
      <c r="B352" s="93" t="s">
        <v>2090</v>
      </c>
      <c r="C352" s="94" t="s">
        <v>2091</v>
      </c>
      <c r="D352" s="158">
        <v>74178.559999999998</v>
      </c>
      <c r="E352" s="158">
        <v>1556805.27</v>
      </c>
      <c r="F352" s="158">
        <v>978505.64</v>
      </c>
      <c r="G352" s="58"/>
      <c r="H352" s="58"/>
      <c r="I352" s="58"/>
      <c r="J352" s="58"/>
      <c r="K352" s="58"/>
      <c r="HS352" s="154"/>
      <c r="HT352" s="154"/>
      <c r="HU352" s="154"/>
      <c r="HV352" s="154"/>
      <c r="HW352" s="154"/>
      <c r="HX352" s="154"/>
      <c r="HY352" s="154"/>
      <c r="HZ352" s="154"/>
      <c r="IA352" s="154"/>
      <c r="IB352" s="154"/>
      <c r="IC352" s="154"/>
      <c r="ID352" s="154"/>
      <c r="IE352" s="154"/>
      <c r="IF352" s="154"/>
      <c r="IG352" s="154"/>
      <c r="IH352" s="154"/>
      <c r="II352" s="154"/>
    </row>
    <row r="353" spans="1:243" s="153" customFormat="1" ht="14.25" hidden="1" customHeight="1">
      <c r="A353" s="93" t="s">
        <v>2092</v>
      </c>
      <c r="B353" s="93" t="s">
        <v>2093</v>
      </c>
      <c r="C353" s="94" t="s">
        <v>2094</v>
      </c>
      <c r="D353" s="158">
        <v>1009.68</v>
      </c>
      <c r="E353" s="158">
        <v>6145.36</v>
      </c>
      <c r="F353" s="158"/>
      <c r="G353" s="158"/>
      <c r="H353" s="158"/>
      <c r="I353" s="158"/>
      <c r="J353" s="158"/>
      <c r="K353" s="158"/>
      <c r="HS353" s="154"/>
      <c r="HT353" s="154"/>
      <c r="HU353" s="154"/>
      <c r="HV353" s="154"/>
      <c r="HW353" s="154"/>
      <c r="HX353" s="154"/>
      <c r="HY353" s="154"/>
      <c r="HZ353" s="154"/>
      <c r="IA353" s="154"/>
      <c r="IB353" s="154"/>
      <c r="IC353" s="154"/>
      <c r="ID353" s="154"/>
      <c r="IE353" s="154"/>
      <c r="IF353" s="154"/>
      <c r="IG353" s="154"/>
      <c r="IH353" s="154"/>
      <c r="II353" s="154"/>
    </row>
    <row r="354" spans="1:243" s="153" customFormat="1" ht="14.25" hidden="1" customHeight="1">
      <c r="A354" s="93" t="s">
        <v>2095</v>
      </c>
      <c r="B354" s="93" t="s">
        <v>2096</v>
      </c>
      <c r="C354" s="94" t="s">
        <v>2097</v>
      </c>
      <c r="D354" s="158">
        <v>147.76</v>
      </c>
      <c r="E354" s="158">
        <v>165.29</v>
      </c>
      <c r="F354" s="158"/>
      <c r="G354" s="158"/>
      <c r="H354" s="158"/>
      <c r="I354" s="158"/>
      <c r="J354" s="158"/>
      <c r="K354" s="158"/>
      <c r="HS354" s="154"/>
      <c r="HT354" s="154"/>
      <c r="HU354" s="154"/>
      <c r="HV354" s="154"/>
      <c r="HW354" s="154"/>
      <c r="HX354" s="154"/>
      <c r="HY354" s="154"/>
      <c r="HZ354" s="154"/>
      <c r="IA354" s="154"/>
      <c r="IB354" s="154"/>
      <c r="IC354" s="154"/>
      <c r="ID354" s="154"/>
      <c r="IE354" s="154"/>
      <c r="IF354" s="154"/>
      <c r="IG354" s="154"/>
      <c r="IH354" s="154"/>
      <c r="II354" s="154"/>
    </row>
    <row r="355" spans="1:243" s="153" customFormat="1" ht="14.25" hidden="1" customHeight="1">
      <c r="A355" s="93" t="s">
        <v>2098</v>
      </c>
      <c r="B355" s="93" t="s">
        <v>2099</v>
      </c>
      <c r="C355" s="94" t="s">
        <v>2100</v>
      </c>
      <c r="D355" s="158">
        <v>295.52</v>
      </c>
      <c r="E355" s="158">
        <v>268.06</v>
      </c>
      <c r="F355" s="158"/>
      <c r="G355" s="158"/>
      <c r="H355" s="158"/>
      <c r="I355" s="158"/>
      <c r="J355" s="158"/>
      <c r="K355" s="158"/>
      <c r="HS355" s="154"/>
      <c r="HT355" s="154"/>
      <c r="HU355" s="154"/>
      <c r="HV355" s="154"/>
      <c r="HW355" s="154"/>
      <c r="HX355" s="154"/>
      <c r="HY355" s="154"/>
      <c r="HZ355" s="154"/>
      <c r="IA355" s="154"/>
      <c r="IB355" s="154"/>
      <c r="IC355" s="154"/>
      <c r="ID355" s="154"/>
      <c r="IE355" s="154"/>
      <c r="IF355" s="154"/>
      <c r="IG355" s="154"/>
      <c r="IH355" s="154"/>
      <c r="II355" s="154"/>
    </row>
    <row r="356" spans="1:243" s="153" customFormat="1" ht="14.25" hidden="1" customHeight="1">
      <c r="A356" s="93" t="s">
        <v>2101</v>
      </c>
      <c r="B356" s="93" t="s">
        <v>2102</v>
      </c>
      <c r="C356" s="94" t="s">
        <v>2103</v>
      </c>
      <c r="D356" s="158">
        <v>268.67</v>
      </c>
      <c r="E356" s="158">
        <v>4367.3500000000004</v>
      </c>
      <c r="F356" s="158">
        <v>164.36</v>
      </c>
      <c r="G356" s="158"/>
      <c r="H356" s="158"/>
      <c r="I356" s="158"/>
      <c r="J356" s="158"/>
      <c r="K356" s="158"/>
      <c r="HS356" s="154"/>
      <c r="HT356" s="154"/>
      <c r="HU356" s="154"/>
      <c r="HV356" s="154"/>
      <c r="HW356" s="154"/>
      <c r="HX356" s="154"/>
      <c r="HY356" s="154"/>
      <c r="HZ356" s="154"/>
      <c r="IA356" s="154"/>
      <c r="IB356" s="154"/>
      <c r="IC356" s="154"/>
      <c r="ID356" s="154"/>
      <c r="IE356" s="154"/>
      <c r="IF356" s="154"/>
      <c r="IG356" s="154"/>
      <c r="IH356" s="154"/>
      <c r="II356" s="154"/>
    </row>
    <row r="357" spans="1:243" s="153" customFormat="1" ht="14.25" hidden="1" customHeight="1">
      <c r="A357" s="93" t="s">
        <v>2104</v>
      </c>
      <c r="B357" s="93" t="s">
        <v>2105</v>
      </c>
      <c r="C357" s="94" t="s">
        <v>2106</v>
      </c>
      <c r="D357" s="158">
        <v>2370.9899999999998</v>
      </c>
      <c r="E357" s="158">
        <v>46390.5</v>
      </c>
      <c r="F357" s="158">
        <v>4311.25</v>
      </c>
      <c r="G357" s="58">
        <v>6000</v>
      </c>
      <c r="H357" s="58">
        <v>6000</v>
      </c>
      <c r="I357" s="58">
        <v>6000</v>
      </c>
      <c r="J357" s="58">
        <v>6000</v>
      </c>
      <c r="K357" s="58">
        <v>6000</v>
      </c>
      <c r="HS357" s="154"/>
      <c r="HT357" s="154"/>
      <c r="HU357" s="154"/>
      <c r="HV357" s="154"/>
      <c r="HW357" s="154"/>
      <c r="HX357" s="154"/>
      <c r="HY357" s="154"/>
      <c r="HZ357" s="154"/>
      <c r="IA357" s="154"/>
      <c r="IB357" s="154"/>
      <c r="IC357" s="154"/>
      <c r="ID357" s="154"/>
      <c r="IE357" s="154"/>
      <c r="IF357" s="154"/>
      <c r="IG357" s="154"/>
      <c r="IH357" s="154"/>
      <c r="II357" s="154"/>
    </row>
    <row r="358" spans="1:243" s="153" customFormat="1" ht="14.25" hidden="1" customHeight="1">
      <c r="A358" s="93" t="s">
        <v>2973</v>
      </c>
      <c r="B358" s="93" t="s">
        <v>3175</v>
      </c>
      <c r="C358" s="94" t="s">
        <v>2931</v>
      </c>
      <c r="D358" s="158"/>
      <c r="E358" s="158">
        <v>2543.4</v>
      </c>
      <c r="F358" s="158">
        <v>422.01</v>
      </c>
      <c r="G358" s="158"/>
      <c r="H358" s="158"/>
      <c r="I358" s="158"/>
      <c r="J358" s="158"/>
      <c r="K358" s="158"/>
      <c r="HS358" s="154"/>
      <c r="HT358" s="154"/>
      <c r="HU358" s="154"/>
      <c r="HV358" s="154"/>
      <c r="HW358" s="154"/>
      <c r="HX358" s="154"/>
      <c r="HY358" s="154"/>
      <c r="HZ358" s="154"/>
      <c r="IA358" s="154"/>
      <c r="IB358" s="154"/>
      <c r="IC358" s="154"/>
      <c r="ID358" s="154"/>
      <c r="IE358" s="154"/>
      <c r="IF358" s="154"/>
      <c r="IG358" s="154"/>
      <c r="IH358" s="154"/>
      <c r="II358" s="154"/>
    </row>
    <row r="359" spans="1:243" s="153" customFormat="1" ht="14.25" hidden="1" customHeight="1">
      <c r="A359" s="93" t="s">
        <v>3176</v>
      </c>
      <c r="B359" s="93" t="s">
        <v>3177</v>
      </c>
      <c r="C359" s="94" t="s">
        <v>3057</v>
      </c>
      <c r="D359" s="158"/>
      <c r="E359" s="158">
        <v>151.88999999999999</v>
      </c>
      <c r="F359" s="158"/>
      <c r="G359" s="158"/>
      <c r="H359" s="158"/>
      <c r="I359" s="158"/>
      <c r="J359" s="158"/>
      <c r="K359" s="158"/>
      <c r="HS359" s="154"/>
      <c r="HT359" s="154"/>
      <c r="HU359" s="154"/>
      <c r="HV359" s="154"/>
      <c r="HW359" s="154"/>
      <c r="HX359" s="154"/>
      <c r="HY359" s="154"/>
      <c r="HZ359" s="154"/>
      <c r="IA359" s="154"/>
      <c r="IB359" s="154"/>
      <c r="IC359" s="154"/>
      <c r="ID359" s="154"/>
      <c r="IE359" s="154"/>
      <c r="IF359" s="154"/>
      <c r="IG359" s="154"/>
      <c r="IH359" s="154"/>
      <c r="II359" s="154"/>
    </row>
    <row r="360" spans="1:243" s="153" customFormat="1" ht="14.25" hidden="1" customHeight="1">
      <c r="A360" s="93" t="s">
        <v>3006</v>
      </c>
      <c r="B360" s="93" t="s">
        <v>3178</v>
      </c>
      <c r="C360" s="94" t="s">
        <v>3007</v>
      </c>
      <c r="D360" s="158"/>
      <c r="E360" s="158">
        <v>17.5</v>
      </c>
      <c r="F360" s="158"/>
      <c r="G360" s="158"/>
      <c r="H360" s="158"/>
      <c r="I360" s="158"/>
      <c r="J360" s="158"/>
      <c r="K360" s="158"/>
      <c r="HS360" s="154"/>
      <c r="HT360" s="154"/>
      <c r="HU360" s="154"/>
      <c r="HV360" s="154"/>
      <c r="HW360" s="154"/>
      <c r="HX360" s="154"/>
      <c r="HY360" s="154"/>
      <c r="HZ360" s="154"/>
      <c r="IA360" s="154"/>
      <c r="IB360" s="154"/>
      <c r="IC360" s="154"/>
      <c r="ID360" s="154"/>
      <c r="IE360" s="154"/>
      <c r="IF360" s="154"/>
      <c r="IG360" s="154"/>
      <c r="IH360" s="154"/>
      <c r="II360" s="154"/>
    </row>
    <row r="361" spans="1:243" s="153" customFormat="1" ht="14.25" hidden="1" customHeight="1">
      <c r="A361" s="93" t="s">
        <v>3009</v>
      </c>
      <c r="B361" s="93" t="s">
        <v>3179</v>
      </c>
      <c r="C361" s="94" t="s">
        <v>3010</v>
      </c>
      <c r="D361" s="158"/>
      <c r="E361" s="158">
        <v>1540.65</v>
      </c>
      <c r="F361" s="158">
        <v>5812.82</v>
      </c>
      <c r="G361" s="58"/>
      <c r="H361" s="58"/>
      <c r="I361" s="58"/>
      <c r="J361" s="58"/>
      <c r="K361" s="58"/>
      <c r="HS361" s="154"/>
      <c r="HT361" s="154"/>
      <c r="HU361" s="154"/>
      <c r="HV361" s="154"/>
      <c r="HW361" s="154"/>
      <c r="HX361" s="154"/>
      <c r="HY361" s="154"/>
      <c r="HZ361" s="154"/>
      <c r="IA361" s="154"/>
      <c r="IB361" s="154"/>
      <c r="IC361" s="154"/>
      <c r="ID361" s="154"/>
      <c r="IE361" s="154"/>
      <c r="IF361" s="154"/>
      <c r="IG361" s="154"/>
      <c r="IH361" s="154"/>
      <c r="II361" s="154"/>
    </row>
    <row r="362" spans="1:243" s="153" customFormat="1" ht="14.25" hidden="1" customHeight="1">
      <c r="A362" s="93" t="s">
        <v>3052</v>
      </c>
      <c r="B362" s="93" t="s">
        <v>3180</v>
      </c>
      <c r="C362" s="94" t="s">
        <v>3029</v>
      </c>
      <c r="D362" s="158"/>
      <c r="E362" s="158">
        <v>733.93</v>
      </c>
      <c r="F362" s="158"/>
      <c r="G362" s="158"/>
      <c r="H362" s="158"/>
      <c r="I362" s="158"/>
      <c r="J362" s="158"/>
      <c r="K362" s="158"/>
      <c r="HS362" s="154"/>
      <c r="HT362" s="154"/>
      <c r="HU362" s="154"/>
      <c r="HV362" s="154"/>
      <c r="HW362" s="154"/>
      <c r="HX362" s="154"/>
      <c r="HY362" s="154"/>
      <c r="HZ362" s="154"/>
      <c r="IA362" s="154"/>
      <c r="IB362" s="154"/>
      <c r="IC362" s="154"/>
      <c r="ID362" s="154"/>
      <c r="IE362" s="154"/>
      <c r="IF362" s="154"/>
      <c r="IG362" s="154"/>
      <c r="IH362" s="154"/>
      <c r="II362" s="154"/>
    </row>
    <row r="363" spans="1:243" s="153" customFormat="1" ht="14.25" hidden="1" customHeight="1">
      <c r="A363" s="93" t="s">
        <v>3030</v>
      </c>
      <c r="B363" s="93" t="s">
        <v>3181</v>
      </c>
      <c r="C363" s="94" t="s">
        <v>3031</v>
      </c>
      <c r="D363" s="158"/>
      <c r="E363" s="158">
        <v>368.41</v>
      </c>
      <c r="F363" s="158"/>
      <c r="G363" s="158"/>
      <c r="H363" s="158"/>
      <c r="I363" s="158"/>
      <c r="J363" s="158"/>
      <c r="K363" s="158"/>
      <c r="HS363" s="154"/>
      <c r="HT363" s="154"/>
      <c r="HU363" s="154"/>
      <c r="HV363" s="154"/>
      <c r="HW363" s="154"/>
      <c r="HX363" s="154"/>
      <c r="HY363" s="154"/>
      <c r="HZ363" s="154"/>
      <c r="IA363" s="154"/>
      <c r="IB363" s="154"/>
      <c r="IC363" s="154"/>
      <c r="ID363" s="154"/>
      <c r="IE363" s="154"/>
      <c r="IF363" s="154"/>
      <c r="IG363" s="154"/>
      <c r="IH363" s="154"/>
      <c r="II363" s="154"/>
    </row>
    <row r="364" spans="1:243" s="153" customFormat="1" ht="14.25" hidden="1" customHeight="1">
      <c r="A364" s="93" t="s">
        <v>3053</v>
      </c>
      <c r="B364" s="93" t="s">
        <v>3054</v>
      </c>
      <c r="C364" s="94" t="s">
        <v>2435</v>
      </c>
      <c r="D364" s="158"/>
      <c r="E364" s="158">
        <v>1083.31</v>
      </c>
      <c r="F364" s="158">
        <v>409.3</v>
      </c>
      <c r="G364" s="58">
        <v>500</v>
      </c>
      <c r="H364" s="58">
        <v>500</v>
      </c>
      <c r="I364" s="58">
        <v>500</v>
      </c>
      <c r="J364" s="58">
        <v>500</v>
      </c>
      <c r="K364" s="58">
        <v>500</v>
      </c>
      <c r="HS364" s="154"/>
      <c r="HT364" s="154"/>
      <c r="HU364" s="154"/>
      <c r="HV364" s="154"/>
      <c r="HW364" s="154"/>
      <c r="HX364" s="154"/>
      <c r="HY364" s="154"/>
      <c r="HZ364" s="154"/>
      <c r="IA364" s="154"/>
      <c r="IB364" s="154"/>
      <c r="IC364" s="154"/>
      <c r="ID364" s="154"/>
      <c r="IE364" s="154"/>
      <c r="IF364" s="154"/>
      <c r="IG364" s="154"/>
      <c r="IH364" s="154"/>
      <c r="II364" s="154"/>
    </row>
    <row r="365" spans="1:243" s="153" customFormat="1" ht="14.25" hidden="1" customHeight="1">
      <c r="A365" s="93" t="s">
        <v>3182</v>
      </c>
      <c r="B365" s="93" t="s">
        <v>3183</v>
      </c>
      <c r="C365" s="94" t="s">
        <v>3013</v>
      </c>
      <c r="D365" s="158"/>
      <c r="E365" s="158">
        <v>79.5</v>
      </c>
      <c r="F365" s="158">
        <v>76.92</v>
      </c>
      <c r="G365" s="158"/>
      <c r="H365" s="158"/>
      <c r="I365" s="158"/>
      <c r="J365" s="158"/>
      <c r="K365" s="158"/>
      <c r="HS365" s="154"/>
      <c r="HT365" s="154"/>
      <c r="HU365" s="154"/>
      <c r="HV365" s="154"/>
      <c r="HW365" s="154"/>
      <c r="HX365" s="154"/>
      <c r="HY365" s="154"/>
      <c r="HZ365" s="154"/>
      <c r="IA365" s="154"/>
      <c r="IB365" s="154"/>
      <c r="IC365" s="154"/>
      <c r="ID365" s="154"/>
      <c r="IE365" s="154"/>
      <c r="IF365" s="154"/>
      <c r="IG365" s="154"/>
      <c r="IH365" s="154"/>
      <c r="II365" s="154"/>
    </row>
    <row r="366" spans="1:243" s="153" customFormat="1" ht="14.25" hidden="1" customHeight="1">
      <c r="A366" s="93" t="s">
        <v>3184</v>
      </c>
      <c r="B366" s="93" t="s">
        <v>3185</v>
      </c>
      <c r="C366" s="94" t="s">
        <v>3102</v>
      </c>
      <c r="D366" s="158"/>
      <c r="E366" s="158">
        <v>104.09</v>
      </c>
      <c r="F366" s="158"/>
      <c r="G366" s="158"/>
      <c r="H366" s="158"/>
      <c r="I366" s="158"/>
      <c r="J366" s="158"/>
      <c r="K366" s="158"/>
      <c r="HS366" s="154"/>
      <c r="HT366" s="154"/>
      <c r="HU366" s="154"/>
      <c r="HV366" s="154"/>
      <c r="HW366" s="154"/>
      <c r="HX366" s="154"/>
      <c r="HY366" s="154"/>
      <c r="HZ366" s="154"/>
      <c r="IA366" s="154"/>
      <c r="IB366" s="154"/>
      <c r="IC366" s="154"/>
      <c r="ID366" s="154"/>
      <c r="IE366" s="154"/>
      <c r="IF366" s="154"/>
      <c r="IG366" s="154"/>
      <c r="IH366" s="154"/>
      <c r="II366" s="154"/>
    </row>
    <row r="367" spans="1:243" s="153" customFormat="1" ht="14.25" hidden="1" customHeight="1">
      <c r="A367" s="93" t="s">
        <v>3186</v>
      </c>
      <c r="B367" s="93" t="s">
        <v>3187</v>
      </c>
      <c r="C367" s="94" t="s">
        <v>3105</v>
      </c>
      <c r="D367" s="158"/>
      <c r="E367" s="158">
        <v>418.27</v>
      </c>
      <c r="F367" s="158"/>
      <c r="G367" s="158"/>
      <c r="H367" s="158"/>
      <c r="I367" s="158"/>
      <c r="J367" s="158"/>
      <c r="K367" s="158"/>
      <c r="HS367" s="154"/>
      <c r="HT367" s="154"/>
      <c r="HU367" s="154"/>
      <c r="HV367" s="154"/>
      <c r="HW367" s="154"/>
      <c r="HX367" s="154"/>
      <c r="HY367" s="154"/>
      <c r="HZ367" s="154"/>
      <c r="IA367" s="154"/>
      <c r="IB367" s="154"/>
      <c r="IC367" s="154"/>
      <c r="ID367" s="154"/>
      <c r="IE367" s="154"/>
      <c r="IF367" s="154"/>
      <c r="IG367" s="154"/>
      <c r="IH367" s="154"/>
      <c r="II367" s="154"/>
    </row>
    <row r="368" spans="1:243" s="153" customFormat="1" ht="14.25" hidden="1" customHeight="1">
      <c r="A368" s="93" t="s">
        <v>3188</v>
      </c>
      <c r="B368" s="93" t="s">
        <v>3189</v>
      </c>
      <c r="C368" s="94" t="s">
        <v>3081</v>
      </c>
      <c r="D368" s="158"/>
      <c r="E368" s="158">
        <v>5.52</v>
      </c>
      <c r="F368" s="158">
        <v>521.96</v>
      </c>
      <c r="G368" s="158"/>
      <c r="H368" s="158"/>
      <c r="I368" s="158"/>
      <c r="J368" s="158"/>
      <c r="K368" s="158"/>
      <c r="HS368" s="154"/>
      <c r="HT368" s="154"/>
      <c r="HU368" s="154"/>
      <c r="HV368" s="154"/>
      <c r="HW368" s="154"/>
      <c r="HX368" s="154"/>
      <c r="HY368" s="154"/>
      <c r="HZ368" s="154"/>
      <c r="IA368" s="154"/>
      <c r="IB368" s="154"/>
      <c r="IC368" s="154"/>
      <c r="ID368" s="154"/>
      <c r="IE368" s="154"/>
      <c r="IF368" s="154"/>
      <c r="IG368" s="154"/>
      <c r="IH368" s="154"/>
      <c r="II368" s="154"/>
    </row>
    <row r="369" spans="1:243" s="153" customFormat="1" ht="14.25" hidden="1" customHeight="1">
      <c r="A369" s="93" t="s">
        <v>3190</v>
      </c>
      <c r="B369" s="93" t="s">
        <v>3191</v>
      </c>
      <c r="C369" s="94" t="s">
        <v>3080</v>
      </c>
      <c r="D369" s="158"/>
      <c r="E369" s="158">
        <v>4.55</v>
      </c>
      <c r="F369" s="158">
        <v>167.66</v>
      </c>
      <c r="G369" s="158"/>
      <c r="H369" s="158"/>
      <c r="I369" s="158"/>
      <c r="J369" s="158"/>
      <c r="K369" s="158"/>
      <c r="HS369" s="154"/>
      <c r="HT369" s="154"/>
      <c r="HU369" s="154"/>
      <c r="HV369" s="154"/>
      <c r="HW369" s="154"/>
      <c r="HX369" s="154"/>
      <c r="HY369" s="154"/>
      <c r="HZ369" s="154"/>
      <c r="IA369" s="154"/>
      <c r="IB369" s="154"/>
      <c r="IC369" s="154"/>
      <c r="ID369" s="154"/>
      <c r="IE369" s="154"/>
      <c r="IF369" s="154"/>
      <c r="IG369" s="154"/>
      <c r="IH369" s="154"/>
      <c r="II369" s="154"/>
    </row>
    <row r="370" spans="1:243" s="153" customFormat="1" ht="14.25" hidden="1" customHeight="1">
      <c r="A370" s="93" t="s">
        <v>3243</v>
      </c>
      <c r="B370" s="93" t="s">
        <v>3244</v>
      </c>
      <c r="C370" s="94" t="s">
        <v>2756</v>
      </c>
      <c r="D370" s="158"/>
      <c r="E370" s="158"/>
      <c r="F370" s="158">
        <v>535.71</v>
      </c>
      <c r="G370" s="158"/>
      <c r="H370" s="158"/>
      <c r="I370" s="158"/>
      <c r="J370" s="158"/>
      <c r="K370" s="158"/>
      <c r="HS370" s="154"/>
      <c r="HT370" s="154"/>
      <c r="HU370" s="154"/>
      <c r="HV370" s="154"/>
      <c r="HW370" s="154"/>
      <c r="HX370" s="154"/>
      <c r="HY370" s="154"/>
      <c r="HZ370" s="154"/>
      <c r="IA370" s="154"/>
      <c r="IB370" s="154"/>
      <c r="IC370" s="154"/>
      <c r="ID370" s="154"/>
      <c r="IE370" s="154"/>
      <c r="IF370" s="154"/>
      <c r="IG370" s="154"/>
      <c r="IH370" s="154"/>
      <c r="II370" s="154"/>
    </row>
    <row r="371" spans="1:243" s="153" customFormat="1" ht="14.25" hidden="1" customHeight="1">
      <c r="A371" s="93" t="s">
        <v>3245</v>
      </c>
      <c r="B371" s="93" t="s">
        <v>3246</v>
      </c>
      <c r="C371" s="94" t="s">
        <v>3077</v>
      </c>
      <c r="D371" s="158"/>
      <c r="E371" s="158"/>
      <c r="F371" s="158">
        <v>842.82</v>
      </c>
      <c r="G371" s="158"/>
      <c r="H371" s="158"/>
      <c r="I371" s="158"/>
      <c r="J371" s="158"/>
      <c r="K371" s="158"/>
      <c r="HS371" s="154"/>
      <c r="HT371" s="154"/>
      <c r="HU371" s="154"/>
      <c r="HV371" s="154"/>
      <c r="HW371" s="154"/>
      <c r="HX371" s="154"/>
      <c r="HY371" s="154"/>
      <c r="HZ371" s="154"/>
      <c r="IA371" s="154"/>
      <c r="IB371" s="154"/>
      <c r="IC371" s="154"/>
      <c r="ID371" s="154"/>
      <c r="IE371" s="154"/>
      <c r="IF371" s="154"/>
      <c r="IG371" s="154"/>
      <c r="IH371" s="154"/>
      <c r="II371" s="154"/>
    </row>
    <row r="372" spans="1:243" s="153" customFormat="1" ht="14.25" hidden="1" customHeight="1">
      <c r="A372" s="93" t="s">
        <v>3395</v>
      </c>
      <c r="B372" s="93" t="s">
        <v>3396</v>
      </c>
      <c r="C372" s="94" t="s">
        <v>3341</v>
      </c>
      <c r="D372" s="158"/>
      <c r="E372" s="158"/>
      <c r="F372" s="158">
        <v>0.72</v>
      </c>
      <c r="G372" s="158"/>
      <c r="H372" s="158"/>
      <c r="I372" s="158"/>
      <c r="J372" s="158"/>
      <c r="K372" s="158"/>
      <c r="HS372" s="154"/>
      <c r="HT372" s="154"/>
      <c r="HU372" s="154"/>
      <c r="HV372" s="154"/>
      <c r="HW372" s="154"/>
      <c r="HX372" s="154"/>
      <c r="HY372" s="154"/>
      <c r="HZ372" s="154"/>
      <c r="IA372" s="154"/>
      <c r="IB372" s="154"/>
      <c r="IC372" s="154"/>
      <c r="ID372" s="154"/>
      <c r="IE372" s="154"/>
      <c r="IF372" s="154"/>
      <c r="IG372" s="154"/>
      <c r="IH372" s="154"/>
      <c r="II372" s="154"/>
    </row>
    <row r="373" spans="1:243" s="153" customFormat="1" ht="14.25" hidden="1" customHeight="1">
      <c r="A373" s="93" t="s">
        <v>3397</v>
      </c>
      <c r="B373" s="93" t="s">
        <v>3398</v>
      </c>
      <c r="C373" s="94" t="s">
        <v>3348</v>
      </c>
      <c r="D373" s="158"/>
      <c r="E373" s="158"/>
      <c r="F373" s="158">
        <v>13.86</v>
      </c>
      <c r="G373" s="158"/>
      <c r="H373" s="158"/>
      <c r="I373" s="158"/>
      <c r="J373" s="158"/>
      <c r="K373" s="158"/>
      <c r="HS373" s="154"/>
      <c r="HT373" s="154"/>
      <c r="HU373" s="154"/>
      <c r="HV373" s="154"/>
      <c r="HW373" s="154"/>
      <c r="HX373" s="154"/>
      <c r="HY373" s="154"/>
      <c r="HZ373" s="154"/>
      <c r="IA373" s="154"/>
      <c r="IB373" s="154"/>
      <c r="IC373" s="154"/>
      <c r="ID373" s="154"/>
      <c r="IE373" s="154"/>
      <c r="IF373" s="154"/>
      <c r="IG373" s="154"/>
      <c r="IH373" s="154"/>
      <c r="II373" s="154"/>
    </row>
    <row r="374" spans="1:243" s="153" customFormat="1" ht="14.25" hidden="1" customHeight="1">
      <c r="A374" s="93" t="s">
        <v>3399</v>
      </c>
      <c r="B374" s="93" t="s">
        <v>3400</v>
      </c>
      <c r="C374" s="94" t="s">
        <v>3401</v>
      </c>
      <c r="D374" s="158"/>
      <c r="E374" s="158"/>
      <c r="F374" s="158">
        <v>52.29</v>
      </c>
      <c r="G374" s="158"/>
      <c r="H374" s="158"/>
      <c r="I374" s="158"/>
      <c r="J374" s="158"/>
      <c r="K374" s="158"/>
      <c r="HS374" s="154"/>
      <c r="HT374" s="154"/>
      <c r="HU374" s="154"/>
      <c r="HV374" s="154"/>
      <c r="HW374" s="154"/>
      <c r="HX374" s="154"/>
      <c r="HY374" s="154"/>
      <c r="HZ374" s="154"/>
      <c r="IA374" s="154"/>
      <c r="IB374" s="154"/>
      <c r="IC374" s="154"/>
      <c r="ID374" s="154"/>
      <c r="IE374" s="154"/>
      <c r="IF374" s="154"/>
      <c r="IG374" s="154"/>
      <c r="IH374" s="154"/>
      <c r="II374" s="154"/>
    </row>
    <row r="375" spans="1:243" s="153" customFormat="1" ht="14.25" hidden="1" customHeight="1">
      <c r="A375" s="93" t="s">
        <v>3249</v>
      </c>
      <c r="B375" s="93" t="s">
        <v>3327</v>
      </c>
      <c r="C375" s="94" t="s">
        <v>3328</v>
      </c>
      <c r="D375" s="158"/>
      <c r="E375" s="158"/>
      <c r="F375" s="158">
        <v>32.619999999999997</v>
      </c>
      <c r="G375" s="158"/>
      <c r="H375" s="158"/>
      <c r="I375" s="158"/>
      <c r="J375" s="158"/>
      <c r="K375" s="158"/>
      <c r="HS375" s="154"/>
      <c r="HT375" s="154"/>
      <c r="HU375" s="154"/>
      <c r="HV375" s="154"/>
      <c r="HW375" s="154"/>
      <c r="HX375" s="154"/>
      <c r="HY375" s="154"/>
      <c r="HZ375" s="154"/>
      <c r="IA375" s="154"/>
      <c r="IB375" s="154"/>
      <c r="IC375" s="154"/>
      <c r="ID375" s="154"/>
      <c r="IE375" s="154"/>
      <c r="IF375" s="154"/>
      <c r="IG375" s="154"/>
      <c r="IH375" s="154"/>
      <c r="II375" s="154"/>
    </row>
    <row r="376" spans="1:243" s="153" customFormat="1" ht="14.25" hidden="1" customHeight="1">
      <c r="A376" s="93" t="s">
        <v>3282</v>
      </c>
      <c r="B376" s="93" t="s">
        <v>3283</v>
      </c>
      <c r="C376" s="94" t="s">
        <v>3078</v>
      </c>
      <c r="D376" s="158"/>
      <c r="E376" s="158"/>
      <c r="F376" s="158">
        <v>179.85</v>
      </c>
      <c r="G376" s="158"/>
      <c r="H376" s="158"/>
      <c r="I376" s="158"/>
      <c r="J376" s="158"/>
      <c r="K376" s="158"/>
      <c r="HS376" s="154"/>
      <c r="HT376" s="154"/>
      <c r="HU376" s="154"/>
      <c r="HV376" s="154"/>
      <c r="HW376" s="154"/>
      <c r="HX376" s="154"/>
      <c r="HY376" s="154"/>
      <c r="HZ376" s="154"/>
      <c r="IA376" s="154"/>
      <c r="IB376" s="154"/>
      <c r="IC376" s="154"/>
      <c r="ID376" s="154"/>
      <c r="IE376" s="154"/>
      <c r="IF376" s="154"/>
      <c r="IG376" s="154"/>
      <c r="IH376" s="154"/>
      <c r="II376" s="154"/>
    </row>
    <row r="377" spans="1:243" s="153" customFormat="1" ht="14.25" hidden="1" customHeight="1">
      <c r="A377" s="93" t="s">
        <v>3284</v>
      </c>
      <c r="B377" s="93" t="s">
        <v>3285</v>
      </c>
      <c r="C377" s="94" t="s">
        <v>3286</v>
      </c>
      <c r="D377" s="158"/>
      <c r="E377" s="158"/>
      <c r="F377" s="158">
        <v>285.18</v>
      </c>
      <c r="G377" s="158"/>
      <c r="H377" s="158"/>
      <c r="I377" s="158"/>
      <c r="J377" s="158"/>
      <c r="K377" s="158"/>
      <c r="HS377" s="154"/>
      <c r="HT377" s="154"/>
      <c r="HU377" s="154"/>
      <c r="HV377" s="154"/>
      <c r="HW377" s="154"/>
      <c r="HX377" s="154"/>
      <c r="HY377" s="154"/>
      <c r="HZ377" s="154"/>
      <c r="IA377" s="154"/>
      <c r="IB377" s="154"/>
      <c r="IC377" s="154"/>
      <c r="ID377" s="154"/>
      <c r="IE377" s="154"/>
      <c r="IF377" s="154"/>
      <c r="IG377" s="154"/>
      <c r="IH377" s="154"/>
      <c r="II377" s="154"/>
    </row>
    <row r="378" spans="1:243" s="153" customFormat="1" ht="14.25" hidden="1" customHeight="1">
      <c r="A378" s="93" t="s">
        <v>3329</v>
      </c>
      <c r="B378" s="93" t="s">
        <v>3330</v>
      </c>
      <c r="C378" s="94" t="s">
        <v>3326</v>
      </c>
      <c r="D378" s="158"/>
      <c r="E378" s="158"/>
      <c r="F378" s="158">
        <v>43.16</v>
      </c>
      <c r="G378" s="158"/>
      <c r="H378" s="158"/>
      <c r="I378" s="158"/>
      <c r="J378" s="158"/>
      <c r="K378" s="158"/>
      <c r="HS378" s="154"/>
      <c r="HT378" s="154"/>
      <c r="HU378" s="154"/>
      <c r="HV378" s="154"/>
      <c r="HW378" s="154"/>
      <c r="HX378" s="154"/>
      <c r="HY378" s="154"/>
      <c r="HZ378" s="154"/>
      <c r="IA378" s="154"/>
      <c r="IB378" s="154"/>
      <c r="IC378" s="154"/>
      <c r="ID378" s="154"/>
      <c r="IE378" s="154"/>
      <c r="IF378" s="154"/>
      <c r="IG378" s="154"/>
      <c r="IH378" s="154"/>
      <c r="II378" s="154"/>
    </row>
    <row r="379" spans="1:243" s="153" customFormat="1" ht="14.25" hidden="1" customHeight="1">
      <c r="A379" s="93" t="s">
        <v>3331</v>
      </c>
      <c r="B379" s="93" t="s">
        <v>3332</v>
      </c>
      <c r="C379" s="94" t="s">
        <v>3316</v>
      </c>
      <c r="D379" s="158"/>
      <c r="E379" s="158"/>
      <c r="F379" s="158">
        <v>5.23</v>
      </c>
      <c r="G379" s="158">
        <v>100</v>
      </c>
      <c r="H379" s="158"/>
      <c r="I379" s="158"/>
      <c r="J379" s="158"/>
      <c r="K379" s="158"/>
      <c r="HS379" s="154"/>
      <c r="HT379" s="154"/>
      <c r="HU379" s="154"/>
      <c r="HV379" s="154"/>
      <c r="HW379" s="154"/>
      <c r="HX379" s="154"/>
      <c r="HY379" s="154"/>
      <c r="HZ379" s="154"/>
      <c r="IA379" s="154"/>
      <c r="IB379" s="154"/>
      <c r="IC379" s="154"/>
      <c r="ID379" s="154"/>
      <c r="IE379" s="154"/>
      <c r="IF379" s="154"/>
      <c r="IG379" s="154"/>
      <c r="IH379" s="154"/>
      <c r="II379" s="154"/>
    </row>
    <row r="380" spans="1:243" s="153" customFormat="1" ht="14.25" hidden="1" customHeight="1">
      <c r="A380" s="93" t="s">
        <v>3402</v>
      </c>
      <c r="B380" s="93" t="s">
        <v>3403</v>
      </c>
      <c r="C380" s="94" t="s">
        <v>1571</v>
      </c>
      <c r="D380" s="158"/>
      <c r="E380" s="158"/>
      <c r="F380" s="158">
        <v>503.29</v>
      </c>
      <c r="G380" s="158"/>
      <c r="H380" s="158"/>
      <c r="I380" s="158"/>
      <c r="J380" s="158"/>
      <c r="K380" s="158"/>
      <c r="HS380" s="154"/>
      <c r="HT380" s="154"/>
      <c r="HU380" s="154"/>
      <c r="HV380" s="154"/>
      <c r="HW380" s="154"/>
      <c r="HX380" s="154"/>
      <c r="HY380" s="154"/>
      <c r="HZ380" s="154"/>
      <c r="IA380" s="154"/>
      <c r="IB380" s="154"/>
      <c r="IC380" s="154"/>
      <c r="ID380" s="154"/>
      <c r="IE380" s="154"/>
      <c r="IF380" s="154"/>
      <c r="IG380" s="154"/>
      <c r="IH380" s="154"/>
      <c r="II380" s="154"/>
    </row>
    <row r="381" spans="1:243" s="153" customFormat="1" ht="14.25" hidden="1" customHeight="1">
      <c r="A381" s="93" t="s">
        <v>3404</v>
      </c>
      <c r="B381" s="93" t="s">
        <v>3405</v>
      </c>
      <c r="C381" s="94" t="s">
        <v>2759</v>
      </c>
      <c r="D381" s="158"/>
      <c r="E381" s="158"/>
      <c r="F381" s="158">
        <v>9.2100000000000009</v>
      </c>
      <c r="G381" s="158"/>
      <c r="H381" s="158"/>
      <c r="I381" s="158"/>
      <c r="J381" s="158"/>
      <c r="K381" s="158"/>
      <c r="HS381" s="154"/>
      <c r="HT381" s="154"/>
      <c r="HU381" s="154"/>
      <c r="HV381" s="154"/>
      <c r="HW381" s="154"/>
      <c r="HX381" s="154"/>
      <c r="HY381" s="154"/>
      <c r="HZ381" s="154"/>
      <c r="IA381" s="154"/>
      <c r="IB381" s="154"/>
      <c r="IC381" s="154"/>
      <c r="ID381" s="154"/>
      <c r="IE381" s="154"/>
      <c r="IF381" s="154"/>
      <c r="IG381" s="154"/>
      <c r="IH381" s="154"/>
      <c r="II381" s="154"/>
    </row>
    <row r="382" spans="1:243" s="153" customFormat="1" ht="14.25" hidden="1" customHeight="1">
      <c r="A382" s="93" t="s">
        <v>3406</v>
      </c>
      <c r="B382" s="93" t="s">
        <v>3407</v>
      </c>
      <c r="C382" s="94" t="s">
        <v>3099</v>
      </c>
      <c r="D382" s="158"/>
      <c r="E382" s="158"/>
      <c r="F382" s="158">
        <v>0.54</v>
      </c>
      <c r="G382" s="158"/>
      <c r="H382" s="158"/>
      <c r="I382" s="158"/>
      <c r="J382" s="158"/>
      <c r="K382" s="158"/>
      <c r="HS382" s="154"/>
      <c r="HT382" s="154"/>
      <c r="HU382" s="154"/>
      <c r="HV382" s="154"/>
      <c r="HW382" s="154"/>
      <c r="HX382" s="154"/>
      <c r="HY382" s="154"/>
      <c r="HZ382" s="154"/>
      <c r="IA382" s="154"/>
      <c r="IB382" s="154"/>
      <c r="IC382" s="154"/>
      <c r="ID382" s="154"/>
      <c r="IE382" s="154"/>
      <c r="IF382" s="154"/>
      <c r="IG382" s="154"/>
      <c r="IH382" s="154"/>
      <c r="II382" s="154"/>
    </row>
    <row r="383" spans="1:243" s="20" customFormat="1" ht="25.5" customHeight="1">
      <c r="A383" s="171" t="s">
        <v>2107</v>
      </c>
      <c r="B383" s="170" t="s">
        <v>2108</v>
      </c>
      <c r="C383" s="123"/>
      <c r="D383" s="56">
        <f t="shared" ref="D383:I383" si="132">SUM(D384+D386)</f>
        <v>2163770.7400000002</v>
      </c>
      <c r="E383" s="56">
        <f t="shared" si="132"/>
        <v>2683192.63</v>
      </c>
      <c r="F383" s="56">
        <f t="shared" si="132"/>
        <v>1838713.41</v>
      </c>
      <c r="G383" s="56">
        <f t="shared" si="132"/>
        <v>2998495.73</v>
      </c>
      <c r="H383" s="56">
        <f t="shared" si="132"/>
        <v>3020390</v>
      </c>
      <c r="I383" s="56">
        <f t="shared" si="132"/>
        <v>3196010</v>
      </c>
      <c r="J383" s="56">
        <f t="shared" ref="J383:K383" si="133">SUM(J384+J386)</f>
        <v>3297700</v>
      </c>
      <c r="K383" s="56">
        <f t="shared" si="133"/>
        <v>3402800</v>
      </c>
      <c r="HS383" s="102"/>
      <c r="HT383" s="102"/>
      <c r="HU383" s="102"/>
      <c r="HV383" s="102"/>
      <c r="HW383" s="102"/>
      <c r="HX383" s="102"/>
      <c r="HY383" s="102"/>
      <c r="HZ383" s="102"/>
      <c r="IA383" s="102"/>
      <c r="IB383" s="102"/>
      <c r="IC383" s="102"/>
      <c r="ID383" s="102"/>
      <c r="IE383" s="102"/>
      <c r="IF383" s="102"/>
      <c r="IG383" s="102"/>
      <c r="IH383" s="102"/>
      <c r="II383" s="102"/>
    </row>
    <row r="384" spans="1:243" s="20" customFormat="1" ht="25.5" hidden="1" customHeight="1">
      <c r="A384" s="171" t="s">
        <v>2109</v>
      </c>
      <c r="B384" s="170" t="s">
        <v>2110</v>
      </c>
      <c r="C384" s="123"/>
      <c r="D384" s="56">
        <f t="shared" ref="D384:K384" si="134">SUM(D385)</f>
        <v>0</v>
      </c>
      <c r="E384" s="56">
        <f t="shared" si="134"/>
        <v>0</v>
      </c>
      <c r="F384" s="56">
        <f t="shared" si="134"/>
        <v>0</v>
      </c>
      <c r="G384" s="56">
        <f t="shared" si="134"/>
        <v>0</v>
      </c>
      <c r="H384" s="56">
        <f t="shared" si="134"/>
        <v>0</v>
      </c>
      <c r="I384" s="56">
        <f t="shared" si="134"/>
        <v>0</v>
      </c>
      <c r="J384" s="56">
        <f t="shared" si="134"/>
        <v>0</v>
      </c>
      <c r="K384" s="56">
        <f t="shared" si="134"/>
        <v>0</v>
      </c>
      <c r="HS384" s="102"/>
      <c r="HT384" s="102"/>
      <c r="HU384" s="102"/>
      <c r="HV384" s="102"/>
      <c r="HW384" s="102"/>
      <c r="HX384" s="102"/>
      <c r="HY384" s="102"/>
      <c r="HZ384" s="102"/>
      <c r="IA384" s="102"/>
      <c r="IB384" s="102"/>
      <c r="IC384" s="102"/>
      <c r="ID384" s="102"/>
      <c r="IE384" s="102"/>
      <c r="IF384" s="102"/>
      <c r="IG384" s="102"/>
      <c r="IH384" s="102"/>
      <c r="II384" s="102"/>
    </row>
    <row r="385" spans="1:243" s="122" customFormat="1" ht="18" hidden="1" customHeight="1">
      <c r="A385" s="93" t="s">
        <v>2111</v>
      </c>
      <c r="B385" s="111" t="s">
        <v>2112</v>
      </c>
      <c r="C385" s="123" t="s">
        <v>29</v>
      </c>
      <c r="D385" s="58">
        <v>0</v>
      </c>
      <c r="E385" s="58">
        <v>0</v>
      </c>
      <c r="F385" s="58"/>
      <c r="G385" s="58"/>
      <c r="H385" s="58"/>
      <c r="I385" s="58"/>
      <c r="J385" s="58"/>
      <c r="K385" s="58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4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124"/>
      <c r="AT385" s="124"/>
      <c r="AU385" s="124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  <c r="CC385" s="124"/>
      <c r="CD385" s="124"/>
      <c r="CE385" s="124"/>
      <c r="CF385" s="124"/>
      <c r="CG385" s="124"/>
      <c r="CH385" s="124"/>
      <c r="CI385" s="124"/>
      <c r="CJ385" s="124"/>
      <c r="CK385" s="124"/>
      <c r="CL385" s="124"/>
      <c r="CM385" s="124"/>
      <c r="CN385" s="124"/>
      <c r="CO385" s="124"/>
      <c r="CP385" s="124"/>
      <c r="CQ385" s="124"/>
      <c r="CR385" s="124"/>
      <c r="CS385" s="124"/>
      <c r="CT385" s="124"/>
      <c r="CU385" s="124"/>
      <c r="CV385" s="124"/>
      <c r="CW385" s="124"/>
      <c r="CX385" s="124"/>
      <c r="CY385" s="124"/>
      <c r="CZ385" s="124"/>
      <c r="DA385" s="124"/>
      <c r="DB385" s="124"/>
      <c r="DC385" s="124"/>
      <c r="DD385" s="124"/>
      <c r="DE385" s="124"/>
      <c r="DF385" s="124"/>
      <c r="DG385" s="124"/>
      <c r="DH385" s="124"/>
      <c r="DI385" s="124"/>
      <c r="DJ385" s="124"/>
      <c r="DK385" s="124"/>
      <c r="DL385" s="124"/>
      <c r="DM385" s="124"/>
      <c r="DN385" s="124"/>
      <c r="DO385" s="124"/>
      <c r="DP385" s="124"/>
      <c r="DQ385" s="124"/>
      <c r="DR385" s="124"/>
      <c r="DS385" s="124"/>
      <c r="DT385" s="124"/>
      <c r="DU385" s="124"/>
      <c r="DV385" s="124"/>
      <c r="DW385" s="124"/>
      <c r="DX385" s="124"/>
      <c r="DY385" s="124"/>
      <c r="DZ385" s="124"/>
      <c r="EA385" s="124"/>
      <c r="EB385" s="124"/>
      <c r="EC385" s="124"/>
      <c r="ED385" s="124"/>
      <c r="EE385" s="124"/>
      <c r="EF385" s="124"/>
      <c r="EG385" s="124"/>
      <c r="EH385" s="124"/>
      <c r="EI385" s="124"/>
      <c r="EJ385" s="124"/>
      <c r="EK385" s="124"/>
      <c r="EL385" s="124"/>
      <c r="EM385" s="124"/>
      <c r="EN385" s="124"/>
      <c r="EO385" s="124"/>
      <c r="EP385" s="124"/>
      <c r="EQ385" s="124"/>
      <c r="ER385" s="124"/>
      <c r="ES385" s="124"/>
      <c r="ET385" s="124"/>
      <c r="EU385" s="124"/>
      <c r="EV385" s="124"/>
      <c r="EW385" s="124"/>
      <c r="EX385" s="124"/>
      <c r="EY385" s="124"/>
      <c r="EZ385" s="124"/>
      <c r="FA385" s="124"/>
      <c r="FB385" s="124"/>
      <c r="FC385" s="124"/>
      <c r="FD385" s="124"/>
      <c r="FE385" s="124"/>
      <c r="FF385" s="124"/>
      <c r="FG385" s="124"/>
      <c r="FH385" s="124"/>
      <c r="FI385" s="124"/>
      <c r="FJ385" s="124"/>
      <c r="FK385" s="124"/>
      <c r="FL385" s="124"/>
      <c r="FM385" s="124"/>
      <c r="FN385" s="124"/>
      <c r="FO385" s="124"/>
      <c r="FP385" s="124"/>
      <c r="FQ385" s="124"/>
      <c r="FR385" s="124"/>
      <c r="FS385" s="124"/>
      <c r="FT385" s="124"/>
      <c r="FU385" s="124"/>
      <c r="FV385" s="124"/>
      <c r="FW385" s="124"/>
      <c r="FX385" s="124"/>
      <c r="FY385" s="124"/>
      <c r="FZ385" s="124"/>
      <c r="GA385" s="124"/>
      <c r="GB385" s="124"/>
      <c r="GC385" s="124"/>
      <c r="GD385" s="124"/>
      <c r="GE385" s="124"/>
      <c r="GF385" s="124"/>
      <c r="GG385" s="124"/>
      <c r="GH385" s="124"/>
      <c r="GI385" s="124"/>
      <c r="GJ385" s="124"/>
      <c r="GK385" s="124"/>
      <c r="GL385" s="124"/>
      <c r="GM385" s="124"/>
      <c r="GN385" s="124"/>
      <c r="GO385" s="124"/>
      <c r="GP385" s="124"/>
      <c r="GQ385" s="124"/>
      <c r="GR385" s="124"/>
      <c r="GS385" s="124"/>
      <c r="GT385" s="124"/>
      <c r="GU385" s="124"/>
      <c r="GV385" s="124"/>
      <c r="GW385" s="124"/>
      <c r="GX385" s="124"/>
      <c r="GY385" s="124"/>
      <c r="GZ385" s="124"/>
      <c r="HA385" s="124"/>
      <c r="HB385" s="124"/>
      <c r="HC385" s="124"/>
      <c r="HD385" s="124"/>
      <c r="HE385" s="124"/>
      <c r="HF385" s="124"/>
      <c r="HG385" s="124"/>
      <c r="HH385" s="124"/>
      <c r="HI385" s="124"/>
      <c r="HJ385" s="124"/>
      <c r="HK385" s="124"/>
      <c r="HL385" s="124"/>
      <c r="HM385" s="124"/>
      <c r="HN385" s="124"/>
      <c r="HO385" s="124"/>
      <c r="HP385" s="124"/>
      <c r="HQ385" s="124"/>
      <c r="HR385" s="124"/>
    </row>
    <row r="386" spans="1:243" s="147" customFormat="1" ht="25.5" customHeight="1">
      <c r="A386" s="145" t="s">
        <v>2113</v>
      </c>
      <c r="B386" s="146" t="s">
        <v>2114</v>
      </c>
      <c r="C386" s="123"/>
      <c r="D386" s="56">
        <f t="shared" ref="D386:I386" si="135">SUM(D387:D388)</f>
        <v>2163770.7400000002</v>
      </c>
      <c r="E386" s="56">
        <f t="shared" si="135"/>
        <v>2683192.63</v>
      </c>
      <c r="F386" s="56">
        <f t="shared" si="135"/>
        <v>1838713.41</v>
      </c>
      <c r="G386" s="56">
        <f t="shared" si="135"/>
        <v>2998495.73</v>
      </c>
      <c r="H386" s="56">
        <f t="shared" si="135"/>
        <v>3020390</v>
      </c>
      <c r="I386" s="56">
        <f t="shared" si="135"/>
        <v>3196010</v>
      </c>
      <c r="J386" s="56">
        <f t="shared" ref="J386:K386" si="136">SUM(J387:J388)</f>
        <v>3297700</v>
      </c>
      <c r="K386" s="56">
        <f t="shared" si="136"/>
        <v>3402800</v>
      </c>
      <c r="HS386" s="104"/>
      <c r="HT386" s="104"/>
      <c r="HU386" s="104"/>
      <c r="HV386" s="104"/>
      <c r="HW386" s="104"/>
      <c r="HX386" s="104"/>
      <c r="HY386" s="104"/>
      <c r="HZ386" s="104"/>
      <c r="IA386" s="104"/>
      <c r="IB386" s="104"/>
      <c r="IC386" s="104"/>
      <c r="ID386" s="104"/>
      <c r="IE386" s="104"/>
      <c r="IF386" s="104"/>
      <c r="IG386" s="104"/>
      <c r="IH386" s="104"/>
      <c r="II386" s="104"/>
    </row>
    <row r="387" spans="1:243" s="122" customFormat="1" hidden="1">
      <c r="A387" s="93" t="s">
        <v>2115</v>
      </c>
      <c r="B387" s="111" t="s">
        <v>702</v>
      </c>
      <c r="C387" s="123" t="s">
        <v>29</v>
      </c>
      <c r="D387" s="58">
        <v>2138195.25</v>
      </c>
      <c r="E387" s="58">
        <v>2632266.61</v>
      </c>
      <c r="F387" s="58">
        <v>1820429.68</v>
      </c>
      <c r="G387" s="58">
        <f>1976000+805495.73+200000-3000</f>
        <v>2978495.73</v>
      </c>
      <c r="H387" s="58">
        <f>2886000+127390</f>
        <v>3013390</v>
      </c>
      <c r="I387" s="58">
        <f>2980000+211010</f>
        <v>3191010</v>
      </c>
      <c r="J387" s="58">
        <v>3294700</v>
      </c>
      <c r="K387" s="58">
        <v>3401800</v>
      </c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24"/>
      <c r="CD387" s="124"/>
      <c r="CE387" s="124"/>
      <c r="CF387" s="124"/>
      <c r="CG387" s="124"/>
      <c r="CH387" s="124"/>
      <c r="CI387" s="124"/>
      <c r="CJ387" s="124"/>
      <c r="CK387" s="124"/>
      <c r="CL387" s="124"/>
      <c r="CM387" s="124"/>
      <c r="CN387" s="124"/>
      <c r="CO387" s="124"/>
      <c r="CP387" s="124"/>
      <c r="CQ387" s="124"/>
      <c r="CR387" s="124"/>
      <c r="CS387" s="124"/>
      <c r="CT387" s="124"/>
      <c r="CU387" s="124"/>
      <c r="CV387" s="124"/>
      <c r="CW387" s="124"/>
      <c r="CX387" s="124"/>
      <c r="CY387" s="124"/>
      <c r="CZ387" s="124"/>
      <c r="DA387" s="124"/>
      <c r="DB387" s="124"/>
      <c r="DC387" s="124"/>
      <c r="DD387" s="124"/>
      <c r="DE387" s="124"/>
      <c r="DF387" s="124"/>
      <c r="DG387" s="124"/>
      <c r="DH387" s="124"/>
      <c r="DI387" s="124"/>
      <c r="DJ387" s="124"/>
      <c r="DK387" s="124"/>
      <c r="DL387" s="124"/>
      <c r="DM387" s="124"/>
      <c r="DN387" s="124"/>
      <c r="DO387" s="124"/>
      <c r="DP387" s="124"/>
      <c r="DQ387" s="124"/>
      <c r="DR387" s="124"/>
      <c r="DS387" s="124"/>
      <c r="DT387" s="124"/>
      <c r="DU387" s="124"/>
      <c r="DV387" s="124"/>
      <c r="DW387" s="124"/>
      <c r="DX387" s="124"/>
      <c r="DY387" s="124"/>
      <c r="DZ387" s="124"/>
      <c r="EA387" s="124"/>
      <c r="EB387" s="124"/>
      <c r="EC387" s="124"/>
      <c r="ED387" s="124"/>
      <c r="EE387" s="124"/>
      <c r="EF387" s="124"/>
      <c r="EG387" s="124"/>
      <c r="EH387" s="124"/>
      <c r="EI387" s="124"/>
      <c r="EJ387" s="124"/>
      <c r="EK387" s="124"/>
      <c r="EL387" s="124"/>
      <c r="EM387" s="124"/>
      <c r="EN387" s="124"/>
      <c r="EO387" s="124"/>
      <c r="EP387" s="124"/>
      <c r="EQ387" s="124"/>
      <c r="ER387" s="124"/>
      <c r="ES387" s="124"/>
      <c r="ET387" s="124"/>
      <c r="EU387" s="124"/>
      <c r="EV387" s="124"/>
      <c r="EW387" s="124"/>
      <c r="EX387" s="124"/>
      <c r="EY387" s="124"/>
      <c r="EZ387" s="124"/>
      <c r="FA387" s="124"/>
      <c r="FB387" s="124"/>
      <c r="FC387" s="124"/>
      <c r="FD387" s="124"/>
      <c r="FE387" s="124"/>
      <c r="FF387" s="124"/>
      <c r="FG387" s="124"/>
      <c r="FH387" s="124"/>
      <c r="FI387" s="124"/>
      <c r="FJ387" s="124"/>
      <c r="FK387" s="124"/>
      <c r="FL387" s="124"/>
      <c r="FM387" s="124"/>
      <c r="FN387" s="124"/>
      <c r="FO387" s="124"/>
      <c r="FP387" s="124"/>
      <c r="FQ387" s="124"/>
      <c r="FR387" s="124"/>
      <c r="FS387" s="124"/>
      <c r="FT387" s="124"/>
      <c r="FU387" s="124"/>
      <c r="FV387" s="124"/>
      <c r="FW387" s="124"/>
      <c r="FX387" s="124"/>
      <c r="FY387" s="124"/>
      <c r="FZ387" s="124"/>
      <c r="GA387" s="124"/>
      <c r="GB387" s="124"/>
      <c r="GC387" s="124"/>
      <c r="GD387" s="124"/>
      <c r="GE387" s="124"/>
      <c r="GF387" s="124"/>
      <c r="GG387" s="124"/>
      <c r="GH387" s="124"/>
      <c r="GI387" s="124"/>
      <c r="GJ387" s="124"/>
      <c r="GK387" s="124"/>
      <c r="GL387" s="124"/>
      <c r="GM387" s="124"/>
      <c r="GN387" s="124"/>
      <c r="GO387" s="124"/>
      <c r="GP387" s="124"/>
      <c r="GQ387" s="124"/>
      <c r="GR387" s="124"/>
      <c r="GS387" s="124"/>
      <c r="GT387" s="124"/>
      <c r="GU387" s="124"/>
      <c r="GV387" s="124"/>
      <c r="GW387" s="124"/>
      <c r="GX387" s="124"/>
      <c r="GY387" s="124"/>
      <c r="GZ387" s="124"/>
      <c r="HA387" s="124"/>
      <c r="HB387" s="124"/>
      <c r="HC387" s="124"/>
      <c r="HD387" s="124"/>
      <c r="HE387" s="124"/>
      <c r="HF387" s="124"/>
      <c r="HG387" s="124"/>
      <c r="HH387" s="124"/>
      <c r="HI387" s="124"/>
      <c r="HJ387" s="124"/>
      <c r="HK387" s="124"/>
      <c r="HL387" s="124"/>
      <c r="HM387" s="124"/>
      <c r="HN387" s="124"/>
      <c r="HO387" s="124"/>
      <c r="HP387" s="124"/>
      <c r="HQ387" s="124"/>
      <c r="HR387" s="124"/>
    </row>
    <row r="388" spans="1:243" hidden="1">
      <c r="A388" s="93" t="s">
        <v>2116</v>
      </c>
      <c r="B388" s="111" t="s">
        <v>1572</v>
      </c>
      <c r="C388" s="123" t="s">
        <v>29</v>
      </c>
      <c r="D388" s="58">
        <v>25575.49</v>
      </c>
      <c r="E388" s="58">
        <v>50926.02</v>
      </c>
      <c r="F388" s="58">
        <v>18283.73</v>
      </c>
      <c r="G388" s="58">
        <v>20000</v>
      </c>
      <c r="H388" s="58">
        <v>7000</v>
      </c>
      <c r="I388" s="58">
        <v>5000</v>
      </c>
      <c r="J388" s="58">
        <v>3000</v>
      </c>
      <c r="K388" s="58">
        <v>1000</v>
      </c>
    </row>
    <row r="389" spans="1:243" s="20" customFormat="1" ht="18" customHeight="1">
      <c r="A389" s="95" t="s">
        <v>2117</v>
      </c>
      <c r="B389" s="110" t="s">
        <v>2118</v>
      </c>
      <c r="C389" s="123"/>
      <c r="D389" s="56">
        <f t="shared" ref="D389:K389" si="137">D390</f>
        <v>38988473.759999998</v>
      </c>
      <c r="E389" s="56">
        <f t="shared" si="137"/>
        <v>54516356.260000005</v>
      </c>
      <c r="F389" s="56">
        <f t="shared" si="137"/>
        <v>119801202.44999999</v>
      </c>
      <c r="G389" s="56">
        <f t="shared" si="137"/>
        <v>27191000</v>
      </c>
      <c r="H389" s="56">
        <f t="shared" si="137"/>
        <v>24673000</v>
      </c>
      <c r="I389" s="56">
        <f t="shared" si="137"/>
        <v>25495000</v>
      </c>
      <c r="J389" s="56">
        <f t="shared" si="137"/>
        <v>26321000</v>
      </c>
      <c r="K389" s="56">
        <f t="shared" si="137"/>
        <v>27168000</v>
      </c>
      <c r="HS389" s="102"/>
      <c r="HT389" s="102"/>
      <c r="HU389" s="102"/>
      <c r="HV389" s="102"/>
      <c r="HW389" s="102"/>
      <c r="HX389" s="102"/>
      <c r="HY389" s="102"/>
      <c r="HZ389" s="102"/>
      <c r="IA389" s="102"/>
      <c r="IB389" s="102"/>
      <c r="IC389" s="102"/>
      <c r="ID389" s="102"/>
      <c r="IE389" s="102"/>
      <c r="IF389" s="102"/>
      <c r="IG389" s="102"/>
      <c r="IH389" s="102"/>
      <c r="II389" s="102"/>
    </row>
    <row r="390" spans="1:243" s="20" customFormat="1" ht="25.5" customHeight="1">
      <c r="A390" s="95" t="s">
        <v>2119</v>
      </c>
      <c r="B390" s="110" t="s">
        <v>2120</v>
      </c>
      <c r="C390" s="123"/>
      <c r="D390" s="56">
        <f>SUM(D391:D394)</f>
        <v>38988473.759999998</v>
      </c>
      <c r="E390" s="56">
        <f>SUM(E391:E395)</f>
        <v>54516356.260000005</v>
      </c>
      <c r="F390" s="56">
        <f>SUM(F391:F395)</f>
        <v>119801202.44999999</v>
      </c>
      <c r="G390" s="56">
        <f>SUM(G391:G396)</f>
        <v>27191000</v>
      </c>
      <c r="H390" s="56">
        <f t="shared" ref="H390:I390" si="138">SUM(H391:H396)</f>
        <v>24673000</v>
      </c>
      <c r="I390" s="56">
        <f t="shared" si="138"/>
        <v>25495000</v>
      </c>
      <c r="J390" s="56">
        <f t="shared" ref="J390:K390" si="139">SUM(J391:J396)</f>
        <v>26321000</v>
      </c>
      <c r="K390" s="56">
        <f t="shared" si="139"/>
        <v>27168000</v>
      </c>
      <c r="HS390" s="102"/>
      <c r="HT390" s="102"/>
      <c r="HU390" s="102"/>
      <c r="HV390" s="102"/>
      <c r="HW390" s="102"/>
      <c r="HX390" s="102"/>
      <c r="HY390" s="102"/>
      <c r="HZ390" s="102"/>
      <c r="IA390" s="102"/>
      <c r="IB390" s="102"/>
      <c r="IC390" s="102"/>
      <c r="ID390" s="102"/>
      <c r="IE390" s="102"/>
      <c r="IF390" s="102"/>
      <c r="IG390" s="102"/>
      <c r="IH390" s="102"/>
      <c r="II390" s="102"/>
    </row>
    <row r="391" spans="1:243" hidden="1">
      <c r="A391" s="93" t="s">
        <v>2121</v>
      </c>
      <c r="B391" s="111" t="s">
        <v>710</v>
      </c>
      <c r="C391" s="123" t="s">
        <v>173</v>
      </c>
      <c r="D391" s="58">
        <v>35980331.280000001</v>
      </c>
      <c r="E391" s="58">
        <v>48698192.009999998</v>
      </c>
      <c r="F391" s="58">
        <v>51191367.710000001</v>
      </c>
      <c r="G391" s="58"/>
      <c r="H391" s="58"/>
      <c r="I391" s="58"/>
      <c r="J391" s="58"/>
      <c r="K391" s="58"/>
    </row>
    <row r="392" spans="1:243" ht="18" hidden="1">
      <c r="A392" s="93" t="s">
        <v>2122</v>
      </c>
      <c r="B392" s="111" t="s">
        <v>712</v>
      </c>
      <c r="C392" s="123" t="s">
        <v>173</v>
      </c>
      <c r="D392" s="58">
        <v>265493.78999999998</v>
      </c>
      <c r="E392" s="58">
        <v>309284.34999999998</v>
      </c>
      <c r="F392" s="58">
        <v>256359.8</v>
      </c>
      <c r="G392" s="58"/>
      <c r="H392" s="58"/>
      <c r="I392" s="58"/>
      <c r="J392" s="58"/>
      <c r="K392" s="58"/>
    </row>
    <row r="393" spans="1:243" s="103" customFormat="1" ht="14.25" hidden="1" customHeight="1">
      <c r="A393" s="93" t="s">
        <v>2123</v>
      </c>
      <c r="B393" s="111" t="s">
        <v>714</v>
      </c>
      <c r="C393" s="123" t="s">
        <v>173</v>
      </c>
      <c r="D393" s="58">
        <v>430720.37</v>
      </c>
      <c r="E393" s="58">
        <v>431009.6</v>
      </c>
      <c r="F393" s="58">
        <v>451216.11</v>
      </c>
      <c r="G393" s="58"/>
      <c r="H393" s="58"/>
      <c r="I393" s="58"/>
      <c r="J393" s="58"/>
      <c r="K393" s="58"/>
      <c r="HS393" s="102"/>
      <c r="HT393" s="102"/>
      <c r="HU393" s="102"/>
      <c r="HV393" s="102"/>
      <c r="HW393" s="102"/>
      <c r="HX393" s="102"/>
      <c r="HY393" s="102"/>
      <c r="HZ393" s="102"/>
      <c r="IA393" s="102"/>
      <c r="IB393" s="102"/>
      <c r="IC393" s="102"/>
      <c r="ID393" s="102"/>
      <c r="IE393" s="102"/>
      <c r="IF393" s="102"/>
      <c r="IG393" s="102"/>
      <c r="IH393" s="102"/>
      <c r="II393" s="102"/>
    </row>
    <row r="394" spans="1:243" s="103" customFormat="1" hidden="1">
      <c r="A394" s="93" t="s">
        <v>2124</v>
      </c>
      <c r="B394" s="111" t="s">
        <v>1573</v>
      </c>
      <c r="C394" s="123" t="s">
        <v>173</v>
      </c>
      <c r="D394" s="58">
        <v>2311928.3199999998</v>
      </c>
      <c r="E394" s="58">
        <v>3147711.35</v>
      </c>
      <c r="F394" s="58">
        <v>2745028.51</v>
      </c>
      <c r="G394" s="58"/>
      <c r="H394" s="58"/>
      <c r="I394" s="58"/>
      <c r="J394" s="58"/>
      <c r="K394" s="58"/>
      <c r="HS394" s="102"/>
      <c r="HT394" s="102"/>
      <c r="HU394" s="102"/>
      <c r="HV394" s="102"/>
      <c r="HW394" s="102"/>
      <c r="HX394" s="102"/>
      <c r="HY394" s="102"/>
      <c r="HZ394" s="102"/>
      <c r="IA394" s="102"/>
      <c r="IB394" s="102"/>
      <c r="IC394" s="102"/>
      <c r="ID394" s="102"/>
      <c r="IE394" s="102"/>
      <c r="IF394" s="102"/>
      <c r="IG394" s="102"/>
      <c r="IH394" s="102"/>
      <c r="II394" s="102"/>
    </row>
    <row r="395" spans="1:243" s="103" customFormat="1" hidden="1">
      <c r="A395" s="93" t="s">
        <v>3192</v>
      </c>
      <c r="B395" s="111" t="s">
        <v>1531</v>
      </c>
      <c r="C395" s="123" t="s">
        <v>173</v>
      </c>
      <c r="D395" s="58"/>
      <c r="E395" s="58">
        <v>1930158.95</v>
      </c>
      <c r="F395" s="58">
        <v>65157230.32</v>
      </c>
      <c r="G395" s="58"/>
      <c r="H395" s="58"/>
      <c r="I395" s="58"/>
      <c r="J395" s="58"/>
      <c r="K395" s="58"/>
      <c r="HS395" s="102"/>
      <c r="HT395" s="102"/>
      <c r="HU395" s="102"/>
      <c r="HV395" s="102"/>
      <c r="HW395" s="102"/>
      <c r="HX395" s="102"/>
      <c r="HY395" s="102"/>
      <c r="HZ395" s="102"/>
      <c r="IA395" s="102"/>
      <c r="IB395" s="102"/>
      <c r="IC395" s="102"/>
      <c r="ID395" s="102"/>
      <c r="IE395" s="102"/>
      <c r="IF395" s="102"/>
      <c r="IG395" s="102"/>
      <c r="IH395" s="102"/>
      <c r="II395" s="102"/>
    </row>
    <row r="396" spans="1:243" s="103" customFormat="1" ht="18" hidden="1">
      <c r="A396" s="93" t="s">
        <v>3338</v>
      </c>
      <c r="B396" s="111" t="s">
        <v>2118</v>
      </c>
      <c r="C396" s="123" t="s">
        <v>173</v>
      </c>
      <c r="D396" s="58"/>
      <c r="E396" s="58"/>
      <c r="F396" s="58"/>
      <c r="G396" s="58">
        <v>27191000</v>
      </c>
      <c r="H396" s="58">
        <v>24673000</v>
      </c>
      <c r="I396" s="58">
        <v>25495000</v>
      </c>
      <c r="J396" s="58">
        <v>26321000</v>
      </c>
      <c r="K396" s="58">
        <v>27168000</v>
      </c>
      <c r="HS396" s="102"/>
      <c r="HT396" s="102"/>
      <c r="HU396" s="102"/>
      <c r="HV396" s="102"/>
      <c r="HW396" s="102"/>
      <c r="HX396" s="102"/>
      <c r="HY396" s="102"/>
      <c r="HZ396" s="102"/>
      <c r="IA396" s="102"/>
      <c r="IB396" s="102"/>
      <c r="IC396" s="102"/>
      <c r="ID396" s="102"/>
      <c r="IE396" s="102"/>
      <c r="IF396" s="102"/>
      <c r="IG396" s="102"/>
      <c r="IH396" s="102"/>
      <c r="II396" s="102"/>
    </row>
    <row r="397" spans="1:243" s="124" customFormat="1">
      <c r="A397" s="95" t="s">
        <v>2125</v>
      </c>
      <c r="B397" s="110" t="s">
        <v>2126</v>
      </c>
      <c r="C397" s="111"/>
      <c r="D397" s="56">
        <f>D398</f>
        <v>591.78</v>
      </c>
      <c r="E397" s="110"/>
      <c r="F397" s="110"/>
      <c r="G397" s="110"/>
      <c r="H397" s="110"/>
      <c r="I397" s="110"/>
      <c r="J397" s="110"/>
      <c r="K397" s="110"/>
      <c r="HS397" s="122"/>
      <c r="HT397" s="122"/>
      <c r="HU397" s="122"/>
      <c r="HV397" s="122"/>
      <c r="HW397" s="122"/>
      <c r="HX397" s="122"/>
      <c r="HY397" s="122"/>
      <c r="HZ397" s="122"/>
      <c r="IA397" s="122"/>
      <c r="IB397" s="122"/>
      <c r="IC397" s="122"/>
      <c r="ID397" s="122"/>
      <c r="IE397" s="122"/>
      <c r="IF397" s="122"/>
      <c r="IG397" s="122"/>
      <c r="IH397" s="122"/>
      <c r="II397" s="122"/>
    </row>
    <row r="398" spans="1:243" s="124" customFormat="1" hidden="1">
      <c r="A398" s="93" t="s">
        <v>2127</v>
      </c>
      <c r="B398" s="111" t="s">
        <v>2126</v>
      </c>
      <c r="C398" s="111"/>
      <c r="D398" s="58">
        <f>D399</f>
        <v>591.78</v>
      </c>
      <c r="E398" s="111"/>
      <c r="F398" s="111"/>
      <c r="G398" s="111"/>
      <c r="H398" s="111"/>
      <c r="I398" s="111"/>
      <c r="J398" s="111"/>
      <c r="K398" s="111"/>
      <c r="HS398" s="122"/>
      <c r="HT398" s="122"/>
      <c r="HU398" s="122"/>
      <c r="HV398" s="122"/>
      <c r="HW398" s="122"/>
      <c r="HX398" s="122"/>
      <c r="HY398" s="122"/>
      <c r="HZ398" s="122"/>
      <c r="IA398" s="122"/>
      <c r="IB398" s="122"/>
      <c r="IC398" s="122"/>
      <c r="ID398" s="122"/>
      <c r="IE398" s="122"/>
      <c r="IF398" s="122"/>
      <c r="IG398" s="122"/>
      <c r="IH398" s="122"/>
      <c r="II398" s="122"/>
    </row>
    <row r="399" spans="1:243" s="124" customFormat="1" hidden="1">
      <c r="A399" s="93" t="s">
        <v>2128</v>
      </c>
      <c r="B399" s="111" t="s">
        <v>2129</v>
      </c>
      <c r="C399" s="123" t="s">
        <v>29</v>
      </c>
      <c r="D399" s="58">
        <v>591.78</v>
      </c>
      <c r="E399" s="111"/>
      <c r="F399" s="111"/>
      <c r="G399" s="111"/>
      <c r="H399" s="111"/>
      <c r="I399" s="111"/>
      <c r="J399" s="111"/>
      <c r="K399" s="111"/>
      <c r="HS399" s="122"/>
      <c r="HT399" s="122"/>
      <c r="HU399" s="122"/>
      <c r="HV399" s="122"/>
      <c r="HW399" s="122"/>
      <c r="HX399" s="122"/>
      <c r="HY399" s="122"/>
      <c r="HZ399" s="122"/>
      <c r="IA399" s="122"/>
      <c r="IB399" s="122"/>
      <c r="IC399" s="122"/>
      <c r="ID399" s="122"/>
      <c r="IE399" s="122"/>
      <c r="IF399" s="122"/>
      <c r="IG399" s="122"/>
      <c r="IH399" s="122"/>
      <c r="II399" s="122"/>
    </row>
    <row r="400" spans="1:243" s="20" customFormat="1" ht="13.5" customHeight="1">
      <c r="A400" s="95" t="s">
        <v>2130</v>
      </c>
      <c r="B400" s="110" t="s">
        <v>2131</v>
      </c>
      <c r="C400" s="123"/>
      <c r="D400" s="56">
        <f t="shared" ref="D400:K403" si="140">D401</f>
        <v>433117.88</v>
      </c>
      <c r="E400" s="56">
        <f t="shared" si="140"/>
        <v>1471759.67</v>
      </c>
      <c r="F400" s="56">
        <f t="shared" si="140"/>
        <v>1504415.54</v>
      </c>
      <c r="G400" s="56">
        <f t="shared" si="140"/>
        <v>1550000</v>
      </c>
      <c r="H400" s="56">
        <f t="shared" si="140"/>
        <v>1608600</v>
      </c>
      <c r="I400" s="56">
        <f t="shared" si="140"/>
        <v>1661000</v>
      </c>
      <c r="J400" s="56">
        <f t="shared" si="140"/>
        <v>1715000</v>
      </c>
      <c r="K400" s="56">
        <f t="shared" si="140"/>
        <v>1770700</v>
      </c>
      <c r="HS400" s="102"/>
      <c r="HT400" s="102"/>
      <c r="HU400" s="102"/>
      <c r="HV400" s="102"/>
      <c r="HW400" s="102"/>
      <c r="HX400" s="102"/>
      <c r="HY400" s="102"/>
      <c r="HZ400" s="102"/>
      <c r="IA400" s="102"/>
      <c r="IB400" s="102"/>
      <c r="IC400" s="102"/>
      <c r="ID400" s="102"/>
      <c r="IE400" s="102"/>
      <c r="IF400" s="102"/>
      <c r="IG400" s="102"/>
      <c r="IH400" s="102"/>
      <c r="II400" s="102"/>
    </row>
    <row r="401" spans="1:243" ht="19.5" customHeight="1">
      <c r="A401" s="95" t="s">
        <v>2132</v>
      </c>
      <c r="B401" s="110" t="s">
        <v>2133</v>
      </c>
      <c r="C401" s="123"/>
      <c r="D401" s="56">
        <f t="shared" si="140"/>
        <v>433117.88</v>
      </c>
      <c r="E401" s="56">
        <f t="shared" si="140"/>
        <v>1471759.67</v>
      </c>
      <c r="F401" s="56">
        <f t="shared" si="140"/>
        <v>1504415.54</v>
      </c>
      <c r="G401" s="56">
        <f t="shared" si="140"/>
        <v>1550000</v>
      </c>
      <c r="H401" s="56">
        <f t="shared" si="140"/>
        <v>1608600</v>
      </c>
      <c r="I401" s="56">
        <f t="shared" si="140"/>
        <v>1661000</v>
      </c>
      <c r="J401" s="56">
        <f t="shared" si="140"/>
        <v>1715000</v>
      </c>
      <c r="K401" s="56">
        <f t="shared" si="140"/>
        <v>1770700</v>
      </c>
    </row>
    <row r="402" spans="1:243" s="20" customFormat="1" ht="18.75" customHeight="1">
      <c r="A402" s="95" t="s">
        <v>2134</v>
      </c>
      <c r="B402" s="110" t="s">
        <v>2133</v>
      </c>
      <c r="C402" s="123"/>
      <c r="D402" s="56">
        <f t="shared" si="140"/>
        <v>433117.88</v>
      </c>
      <c r="E402" s="56">
        <f t="shared" si="140"/>
        <v>1471759.67</v>
      </c>
      <c r="F402" s="56">
        <f t="shared" si="140"/>
        <v>1504415.54</v>
      </c>
      <c r="G402" s="56">
        <f t="shared" si="140"/>
        <v>1550000</v>
      </c>
      <c r="H402" s="56">
        <f t="shared" si="140"/>
        <v>1608600</v>
      </c>
      <c r="I402" s="56">
        <f t="shared" si="140"/>
        <v>1661000</v>
      </c>
      <c r="J402" s="56">
        <f t="shared" si="140"/>
        <v>1715000</v>
      </c>
      <c r="K402" s="56">
        <f t="shared" si="140"/>
        <v>1770700</v>
      </c>
      <c r="HS402" s="102"/>
      <c r="HT402" s="102"/>
      <c r="HU402" s="102"/>
      <c r="HV402" s="102"/>
      <c r="HW402" s="102"/>
      <c r="HX402" s="102"/>
      <c r="HY402" s="102"/>
      <c r="HZ402" s="102"/>
      <c r="IA402" s="102"/>
      <c r="IB402" s="102"/>
      <c r="IC402" s="102"/>
      <c r="ID402" s="102"/>
      <c r="IE402" s="102"/>
      <c r="IF402" s="102"/>
      <c r="IG402" s="102"/>
      <c r="IH402" s="102"/>
      <c r="II402" s="102"/>
    </row>
    <row r="403" spans="1:243" s="20" customFormat="1" ht="21.75" customHeight="1">
      <c r="A403" s="95" t="s">
        <v>2135</v>
      </c>
      <c r="B403" s="110" t="s">
        <v>2136</v>
      </c>
      <c r="C403" s="123"/>
      <c r="D403" s="56">
        <f>D404</f>
        <v>433117.88</v>
      </c>
      <c r="E403" s="56">
        <f t="shared" si="140"/>
        <v>1471759.67</v>
      </c>
      <c r="F403" s="56">
        <f t="shared" si="140"/>
        <v>1504415.54</v>
      </c>
      <c r="G403" s="56">
        <f t="shared" si="140"/>
        <v>1550000</v>
      </c>
      <c r="H403" s="56">
        <f t="shared" si="140"/>
        <v>1608600</v>
      </c>
      <c r="I403" s="56">
        <f t="shared" si="140"/>
        <v>1661000</v>
      </c>
      <c r="J403" s="56">
        <f t="shared" si="140"/>
        <v>1715000</v>
      </c>
      <c r="K403" s="56">
        <f t="shared" si="140"/>
        <v>1770700</v>
      </c>
      <c r="HS403" s="102"/>
      <c r="HT403" s="102"/>
      <c r="HU403" s="102"/>
      <c r="HV403" s="102"/>
      <c r="HW403" s="102"/>
      <c r="HX403" s="102"/>
      <c r="HY403" s="102"/>
      <c r="HZ403" s="102"/>
      <c r="IA403" s="102"/>
      <c r="IB403" s="102"/>
      <c r="IC403" s="102"/>
      <c r="ID403" s="102"/>
      <c r="IE403" s="102"/>
      <c r="IF403" s="102"/>
      <c r="IG403" s="102"/>
      <c r="IH403" s="102"/>
      <c r="II403" s="102"/>
    </row>
    <row r="404" spans="1:243" s="124" customFormat="1" ht="22.5">
      <c r="A404" s="95" t="s">
        <v>2137</v>
      </c>
      <c r="B404" s="110" t="s">
        <v>2138</v>
      </c>
      <c r="C404" s="123" t="s">
        <v>29</v>
      </c>
      <c r="D404" s="58">
        <v>433117.88</v>
      </c>
      <c r="E404" s="58">
        <v>1471759.67</v>
      </c>
      <c r="F404" s="58">
        <v>1504415.54</v>
      </c>
      <c r="G404" s="58">
        <v>1550000</v>
      </c>
      <c r="H404" s="58">
        <v>1608600</v>
      </c>
      <c r="I404" s="58">
        <v>1661000</v>
      </c>
      <c r="J404" s="58">
        <v>1715000</v>
      </c>
      <c r="K404" s="58">
        <v>1770700</v>
      </c>
      <c r="HS404" s="122"/>
      <c r="HT404" s="122"/>
      <c r="HU404" s="122"/>
      <c r="HV404" s="122"/>
      <c r="HW404" s="122"/>
      <c r="HX404" s="122"/>
      <c r="HY404" s="122"/>
      <c r="HZ404" s="122"/>
      <c r="IA404" s="122"/>
      <c r="IB404" s="122"/>
      <c r="IC404" s="122"/>
      <c r="ID404" s="122"/>
      <c r="IE404" s="122"/>
      <c r="IF404" s="122"/>
      <c r="IG404" s="122"/>
      <c r="IH404" s="122"/>
      <c r="II404" s="122"/>
    </row>
    <row r="405" spans="1:243" ht="14.25" customHeight="1">
      <c r="A405" s="119" t="s">
        <v>2139</v>
      </c>
      <c r="B405" s="120" t="s">
        <v>735</v>
      </c>
      <c r="C405" s="180"/>
      <c r="D405" s="118">
        <f>D410+D423</f>
        <v>2612198.75</v>
      </c>
      <c r="E405" s="118">
        <f>E410+E423</f>
        <v>275.92</v>
      </c>
      <c r="F405" s="118">
        <f>F410+F423+F406</f>
        <v>870724.83</v>
      </c>
      <c r="G405" s="118">
        <f>G410+G423+G406+G415</f>
        <v>3000</v>
      </c>
      <c r="H405" s="118">
        <f t="shared" ref="H405:I405" si="141">H410+H423+H406</f>
        <v>0</v>
      </c>
      <c r="I405" s="118">
        <f t="shared" si="141"/>
        <v>0</v>
      </c>
      <c r="J405" s="118">
        <f t="shared" ref="J405:K405" si="142">J410+J423+J406</f>
        <v>0</v>
      </c>
      <c r="K405" s="118">
        <f t="shared" si="142"/>
        <v>0</v>
      </c>
    </row>
    <row r="406" spans="1:243" ht="14.25" customHeight="1">
      <c r="A406" s="95" t="s">
        <v>3259</v>
      </c>
      <c r="B406" s="110" t="s">
        <v>3260</v>
      </c>
      <c r="C406" s="123"/>
      <c r="D406" s="118"/>
      <c r="E406" s="118"/>
      <c r="F406" s="56">
        <f>F407</f>
        <v>834330</v>
      </c>
      <c r="G406" s="56">
        <f t="shared" ref="G406:K408" si="143">G407</f>
        <v>0</v>
      </c>
      <c r="H406" s="56">
        <f t="shared" si="143"/>
        <v>0</v>
      </c>
      <c r="I406" s="56">
        <f t="shared" si="143"/>
        <v>0</v>
      </c>
      <c r="J406" s="56">
        <f t="shared" si="143"/>
        <v>0</v>
      </c>
      <c r="K406" s="56">
        <f t="shared" si="143"/>
        <v>0</v>
      </c>
    </row>
    <row r="407" spans="1:243" ht="14.25" customHeight="1">
      <c r="A407" s="95" t="s">
        <v>3261</v>
      </c>
      <c r="B407" s="110" t="s">
        <v>3262</v>
      </c>
      <c r="C407" s="123"/>
      <c r="D407" s="118"/>
      <c r="E407" s="118"/>
      <c r="F407" s="56">
        <f>F408</f>
        <v>834330</v>
      </c>
      <c r="G407" s="56">
        <f t="shared" si="143"/>
        <v>0</v>
      </c>
      <c r="H407" s="56">
        <f t="shared" si="143"/>
        <v>0</v>
      </c>
      <c r="I407" s="56">
        <f t="shared" si="143"/>
        <v>0</v>
      </c>
      <c r="J407" s="56">
        <f t="shared" si="143"/>
        <v>0</v>
      </c>
      <c r="K407" s="56">
        <f t="shared" si="143"/>
        <v>0</v>
      </c>
    </row>
    <row r="408" spans="1:243" ht="14.25" customHeight="1">
      <c r="A408" s="95" t="s">
        <v>3263</v>
      </c>
      <c r="B408" s="110" t="s">
        <v>3262</v>
      </c>
      <c r="C408" s="123"/>
      <c r="D408" s="118"/>
      <c r="E408" s="118"/>
      <c r="F408" s="56">
        <f>F409</f>
        <v>834330</v>
      </c>
      <c r="G408" s="56">
        <f t="shared" si="143"/>
        <v>0</v>
      </c>
      <c r="H408" s="56">
        <f t="shared" si="143"/>
        <v>0</v>
      </c>
      <c r="I408" s="56">
        <f t="shared" si="143"/>
        <v>0</v>
      </c>
      <c r="J408" s="56">
        <f t="shared" si="143"/>
        <v>0</v>
      </c>
      <c r="K408" s="56">
        <f t="shared" si="143"/>
        <v>0</v>
      </c>
    </row>
    <row r="409" spans="1:243" ht="14.25" customHeight="1">
      <c r="A409" s="95" t="s">
        <v>3264</v>
      </c>
      <c r="B409" s="110" t="s">
        <v>3265</v>
      </c>
      <c r="C409" s="123" t="s">
        <v>29</v>
      </c>
      <c r="D409" s="118"/>
      <c r="E409" s="118"/>
      <c r="F409" s="56">
        <v>834330</v>
      </c>
      <c r="G409" s="56"/>
      <c r="H409" s="56"/>
      <c r="I409" s="56"/>
      <c r="J409" s="56"/>
      <c r="K409" s="56"/>
    </row>
    <row r="410" spans="1:243" ht="14.25" customHeight="1">
      <c r="A410" s="95" t="s">
        <v>2140</v>
      </c>
      <c r="B410" s="110" t="s">
        <v>2141</v>
      </c>
      <c r="C410" s="123"/>
      <c r="D410" s="56">
        <f t="shared" ref="D410:K420" si="144">D411</f>
        <v>2611548.46</v>
      </c>
      <c r="E410" s="56">
        <f t="shared" si="144"/>
        <v>0</v>
      </c>
      <c r="F410" s="56">
        <f t="shared" si="144"/>
        <v>3368.87</v>
      </c>
      <c r="G410" s="56">
        <f t="shared" si="144"/>
        <v>0</v>
      </c>
      <c r="H410" s="56">
        <f t="shared" si="144"/>
        <v>0</v>
      </c>
      <c r="I410" s="56">
        <f t="shared" si="144"/>
        <v>0</v>
      </c>
      <c r="J410" s="56">
        <f t="shared" si="144"/>
        <v>0</v>
      </c>
      <c r="K410" s="56">
        <f t="shared" si="144"/>
        <v>0</v>
      </c>
    </row>
    <row r="411" spans="1:243" ht="14.25" customHeight="1">
      <c r="A411" s="95" t="s">
        <v>2142</v>
      </c>
      <c r="B411" s="110" t="s">
        <v>2143</v>
      </c>
      <c r="C411" s="123"/>
      <c r="D411" s="56">
        <f t="shared" si="144"/>
        <v>2611548.46</v>
      </c>
      <c r="E411" s="56">
        <f t="shared" si="144"/>
        <v>0</v>
      </c>
      <c r="F411" s="56">
        <f>F413+F415</f>
        <v>3368.87</v>
      </c>
      <c r="G411" s="56">
        <f t="shared" si="144"/>
        <v>0</v>
      </c>
      <c r="H411" s="56">
        <f t="shared" si="144"/>
        <v>0</v>
      </c>
      <c r="I411" s="56">
        <f t="shared" si="144"/>
        <v>0</v>
      </c>
      <c r="J411" s="56">
        <f t="shared" si="144"/>
        <v>0</v>
      </c>
      <c r="K411" s="56">
        <f t="shared" si="144"/>
        <v>0</v>
      </c>
    </row>
    <row r="412" spans="1:243" ht="14.25" customHeight="1">
      <c r="A412" s="95" t="s">
        <v>2144</v>
      </c>
      <c r="B412" s="110" t="s">
        <v>2143</v>
      </c>
      <c r="C412" s="123"/>
      <c r="D412" s="56">
        <f t="shared" si="144"/>
        <v>2611548.46</v>
      </c>
      <c r="E412" s="56">
        <f t="shared" si="144"/>
        <v>0</v>
      </c>
      <c r="F412" s="56">
        <f t="shared" si="144"/>
        <v>0</v>
      </c>
      <c r="G412" s="56">
        <f t="shared" si="144"/>
        <v>0</v>
      </c>
      <c r="H412" s="56">
        <f t="shared" si="144"/>
        <v>0</v>
      </c>
      <c r="I412" s="56">
        <f t="shared" si="144"/>
        <v>0</v>
      </c>
      <c r="J412" s="56">
        <f t="shared" si="144"/>
        <v>0</v>
      </c>
      <c r="K412" s="56">
        <f t="shared" si="144"/>
        <v>0</v>
      </c>
    </row>
    <row r="413" spans="1:243" ht="14.25" customHeight="1">
      <c r="A413" s="95" t="s">
        <v>2145</v>
      </c>
      <c r="B413" s="110" t="s">
        <v>2146</v>
      </c>
      <c r="C413" s="123"/>
      <c r="D413" s="56">
        <f t="shared" si="144"/>
        <v>2611548.46</v>
      </c>
      <c r="E413" s="56">
        <f t="shared" si="144"/>
        <v>0</v>
      </c>
      <c r="F413" s="56">
        <f t="shared" si="144"/>
        <v>0</v>
      </c>
      <c r="G413" s="56">
        <f t="shared" si="144"/>
        <v>0</v>
      </c>
      <c r="H413" s="56">
        <f t="shared" si="144"/>
        <v>0</v>
      </c>
      <c r="I413" s="56">
        <f t="shared" si="144"/>
        <v>0</v>
      </c>
      <c r="J413" s="56">
        <f t="shared" si="144"/>
        <v>0</v>
      </c>
      <c r="K413" s="56">
        <f t="shared" si="144"/>
        <v>0</v>
      </c>
    </row>
    <row r="414" spans="1:243" ht="14.25" customHeight="1">
      <c r="A414" s="93" t="s">
        <v>2147</v>
      </c>
      <c r="B414" s="111" t="s">
        <v>743</v>
      </c>
      <c r="C414" s="123" t="s">
        <v>257</v>
      </c>
      <c r="D414" s="56">
        <v>2611548.46</v>
      </c>
      <c r="E414" s="56"/>
      <c r="F414" s="56"/>
      <c r="G414" s="56"/>
      <c r="H414" s="56"/>
      <c r="I414" s="56"/>
      <c r="J414" s="56"/>
      <c r="K414" s="56"/>
    </row>
    <row r="415" spans="1:243" ht="14.25" customHeight="1">
      <c r="A415" s="95" t="s">
        <v>3193</v>
      </c>
      <c r="B415" s="110" t="s">
        <v>3194</v>
      </c>
      <c r="C415" s="123"/>
      <c r="D415" s="56">
        <f t="shared" si="144"/>
        <v>0</v>
      </c>
      <c r="E415" s="56">
        <f t="shared" si="144"/>
        <v>0</v>
      </c>
      <c r="F415" s="56">
        <f>F416</f>
        <v>3368.87</v>
      </c>
      <c r="G415" s="56">
        <f t="shared" si="144"/>
        <v>3000</v>
      </c>
      <c r="H415" s="56">
        <f t="shared" si="144"/>
        <v>3100</v>
      </c>
      <c r="I415" s="56">
        <f t="shared" si="144"/>
        <v>3200</v>
      </c>
      <c r="J415" s="56">
        <f t="shared" si="144"/>
        <v>3300</v>
      </c>
      <c r="K415" s="56">
        <f t="shared" si="144"/>
        <v>3400</v>
      </c>
    </row>
    <row r="416" spans="1:243" ht="14.25" customHeight="1">
      <c r="A416" s="95" t="s">
        <v>3195</v>
      </c>
      <c r="B416" s="110" t="s">
        <v>3196</v>
      </c>
      <c r="C416" s="123"/>
      <c r="D416" s="56">
        <f t="shared" si="144"/>
        <v>0</v>
      </c>
      <c r="E416" s="56">
        <f t="shared" si="144"/>
        <v>0</v>
      </c>
      <c r="F416" s="56">
        <f>F417</f>
        <v>3368.87</v>
      </c>
      <c r="G416" s="56">
        <f t="shared" si="144"/>
        <v>3000</v>
      </c>
      <c r="H416" s="56">
        <f t="shared" si="144"/>
        <v>3100</v>
      </c>
      <c r="I416" s="56">
        <f t="shared" si="144"/>
        <v>3200</v>
      </c>
      <c r="J416" s="56">
        <f t="shared" si="144"/>
        <v>3300</v>
      </c>
      <c r="K416" s="56">
        <f t="shared" si="144"/>
        <v>3400</v>
      </c>
    </row>
    <row r="417" spans="1:243" ht="14.25" customHeight="1">
      <c r="A417" s="95" t="s">
        <v>3197</v>
      </c>
      <c r="B417" s="110" t="s">
        <v>3196</v>
      </c>
      <c r="C417" s="123"/>
      <c r="D417" s="56">
        <f t="shared" si="144"/>
        <v>0</v>
      </c>
      <c r="E417" s="56">
        <f t="shared" si="144"/>
        <v>0</v>
      </c>
      <c r="F417" s="56">
        <f>F418+F420</f>
        <v>3368.87</v>
      </c>
      <c r="G417" s="56">
        <f t="shared" si="144"/>
        <v>3000</v>
      </c>
      <c r="H417" s="56">
        <f t="shared" si="144"/>
        <v>3100</v>
      </c>
      <c r="I417" s="56">
        <f t="shared" si="144"/>
        <v>3200</v>
      </c>
      <c r="J417" s="56">
        <f t="shared" si="144"/>
        <v>3300</v>
      </c>
      <c r="K417" s="56">
        <f t="shared" si="144"/>
        <v>3400</v>
      </c>
    </row>
    <row r="418" spans="1:243" ht="14.25" customHeight="1">
      <c r="A418" s="95" t="s">
        <v>3198</v>
      </c>
      <c r="B418" s="110" t="s">
        <v>3199</v>
      </c>
      <c r="C418" s="123"/>
      <c r="D418" s="56">
        <f t="shared" si="144"/>
        <v>0</v>
      </c>
      <c r="E418" s="56">
        <f t="shared" si="144"/>
        <v>0</v>
      </c>
      <c r="F418" s="56">
        <f>F419</f>
        <v>2425.11</v>
      </c>
      <c r="G418" s="56">
        <f t="shared" si="144"/>
        <v>3000</v>
      </c>
      <c r="H418" s="56">
        <f t="shared" si="144"/>
        <v>3100</v>
      </c>
      <c r="I418" s="56">
        <f t="shared" si="144"/>
        <v>3200</v>
      </c>
      <c r="J418" s="56">
        <f t="shared" si="144"/>
        <v>3300</v>
      </c>
      <c r="K418" s="56">
        <f t="shared" si="144"/>
        <v>3400</v>
      </c>
    </row>
    <row r="419" spans="1:243" ht="14.25" customHeight="1">
      <c r="A419" s="93" t="s">
        <v>3200</v>
      </c>
      <c r="B419" s="111" t="s">
        <v>3201</v>
      </c>
      <c r="C419" s="123" t="s">
        <v>545</v>
      </c>
      <c r="D419" s="56"/>
      <c r="E419" s="56"/>
      <c r="F419" s="56">
        <v>2425.11</v>
      </c>
      <c r="G419" s="56">
        <v>3000</v>
      </c>
      <c r="H419" s="56">
        <v>3100</v>
      </c>
      <c r="I419" s="56">
        <v>3200</v>
      </c>
      <c r="J419" s="56">
        <v>3300</v>
      </c>
      <c r="K419" s="56">
        <v>3400</v>
      </c>
    </row>
    <row r="420" spans="1:243" ht="14.25" customHeight="1">
      <c r="A420" s="95" t="s">
        <v>3202</v>
      </c>
      <c r="B420" s="110" t="s">
        <v>3203</v>
      </c>
      <c r="C420" s="123"/>
      <c r="D420" s="56">
        <f t="shared" si="144"/>
        <v>0</v>
      </c>
      <c r="E420" s="56">
        <f t="shared" si="144"/>
        <v>0</v>
      </c>
      <c r="F420" s="56">
        <f>F421+F422</f>
        <v>943.76</v>
      </c>
      <c r="G420" s="56">
        <f t="shared" ref="G420:I420" si="145">G421+G422</f>
        <v>0</v>
      </c>
      <c r="H420" s="56">
        <f t="shared" si="145"/>
        <v>0</v>
      </c>
      <c r="I420" s="56">
        <f t="shared" si="145"/>
        <v>0</v>
      </c>
      <c r="J420" s="56">
        <f t="shared" ref="J420:K420" si="146">J421+J422</f>
        <v>0</v>
      </c>
      <c r="K420" s="56">
        <f t="shared" si="146"/>
        <v>0</v>
      </c>
    </row>
    <row r="421" spans="1:243" ht="14.25" customHeight="1">
      <c r="A421" s="93" t="s">
        <v>3247</v>
      </c>
      <c r="B421" s="111" t="s">
        <v>3201</v>
      </c>
      <c r="C421" s="123" t="s">
        <v>545</v>
      </c>
      <c r="D421" s="56"/>
      <c r="E421" s="56"/>
      <c r="F421" s="56">
        <v>386.68</v>
      </c>
      <c r="G421" s="56"/>
      <c r="H421" s="56"/>
      <c r="I421" s="56"/>
      <c r="J421" s="56"/>
      <c r="K421" s="56"/>
    </row>
    <row r="422" spans="1:243" ht="14.25" customHeight="1">
      <c r="A422" s="93" t="s">
        <v>3248</v>
      </c>
      <c r="B422" s="111" t="s">
        <v>3250</v>
      </c>
      <c r="C422" s="123" t="s">
        <v>537</v>
      </c>
      <c r="D422" s="56"/>
      <c r="E422" s="56"/>
      <c r="F422" s="56">
        <v>557.08000000000004</v>
      </c>
      <c r="G422" s="56"/>
      <c r="H422" s="56"/>
      <c r="I422" s="56"/>
      <c r="J422" s="56"/>
      <c r="K422" s="56"/>
    </row>
    <row r="423" spans="1:243" s="162" customFormat="1" ht="11.25">
      <c r="A423" s="95" t="s">
        <v>2148</v>
      </c>
      <c r="B423" s="95" t="s">
        <v>1574</v>
      </c>
      <c r="C423" s="123"/>
      <c r="D423" s="56">
        <f t="shared" ref="D423:K433" si="147">D424</f>
        <v>650.29</v>
      </c>
      <c r="E423" s="56">
        <f t="shared" si="147"/>
        <v>275.92</v>
      </c>
      <c r="F423" s="56">
        <f t="shared" si="147"/>
        <v>33025.96</v>
      </c>
      <c r="G423" s="56">
        <f t="shared" si="147"/>
        <v>0</v>
      </c>
      <c r="H423" s="56">
        <f t="shared" si="147"/>
        <v>0</v>
      </c>
      <c r="I423" s="56">
        <f t="shared" si="147"/>
        <v>0</v>
      </c>
      <c r="J423" s="56">
        <f t="shared" si="147"/>
        <v>0</v>
      </c>
      <c r="K423" s="56">
        <f t="shared" si="147"/>
        <v>0</v>
      </c>
      <c r="HS423" s="148"/>
      <c r="HT423" s="148"/>
      <c r="HU423" s="148"/>
      <c r="HV423" s="148"/>
      <c r="HW423" s="148"/>
      <c r="HX423" s="148"/>
      <c r="HY423" s="148"/>
      <c r="HZ423" s="148"/>
      <c r="IA423" s="148"/>
      <c r="IB423" s="148"/>
      <c r="IC423" s="148"/>
      <c r="ID423" s="148"/>
      <c r="IE423" s="148"/>
      <c r="IF423" s="148"/>
      <c r="IG423" s="148"/>
      <c r="IH423" s="148"/>
      <c r="II423" s="148"/>
    </row>
    <row r="424" spans="1:243" s="162" customFormat="1" ht="11.25">
      <c r="A424" s="95" t="s">
        <v>2149</v>
      </c>
      <c r="B424" s="95" t="s">
        <v>1574</v>
      </c>
      <c r="C424" s="123"/>
      <c r="D424" s="56">
        <f t="shared" si="147"/>
        <v>650.29</v>
      </c>
      <c r="E424" s="56">
        <f t="shared" si="147"/>
        <v>275.92</v>
      </c>
      <c r="F424" s="56">
        <f t="shared" si="147"/>
        <v>33025.96</v>
      </c>
      <c r="G424" s="56">
        <f t="shared" si="147"/>
        <v>0</v>
      </c>
      <c r="H424" s="56">
        <f t="shared" si="147"/>
        <v>0</v>
      </c>
      <c r="I424" s="56">
        <f t="shared" si="147"/>
        <v>0</v>
      </c>
      <c r="J424" s="56">
        <f t="shared" si="147"/>
        <v>0</v>
      </c>
      <c r="K424" s="56">
        <f t="shared" si="147"/>
        <v>0</v>
      </c>
      <c r="HS424" s="148"/>
      <c r="HT424" s="148"/>
      <c r="HU424" s="148"/>
      <c r="HV424" s="148"/>
      <c r="HW424" s="148"/>
      <c r="HX424" s="148"/>
      <c r="HY424" s="148"/>
      <c r="HZ424" s="148"/>
      <c r="IA424" s="148"/>
      <c r="IB424" s="148"/>
      <c r="IC424" s="148"/>
      <c r="ID424" s="148"/>
      <c r="IE424" s="148"/>
      <c r="IF424" s="148"/>
      <c r="IG424" s="148"/>
      <c r="IH424" s="148"/>
      <c r="II424" s="148"/>
    </row>
    <row r="425" spans="1:243" s="162" customFormat="1" ht="11.25">
      <c r="A425" s="95" t="s">
        <v>2150</v>
      </c>
      <c r="B425" s="95" t="s">
        <v>1574</v>
      </c>
      <c r="C425" s="123"/>
      <c r="D425" s="56">
        <f t="shared" ref="D425:I425" si="148">D426+D429+D431+D433</f>
        <v>650.29</v>
      </c>
      <c r="E425" s="56">
        <f t="shared" si="148"/>
        <v>275.92</v>
      </c>
      <c r="F425" s="56">
        <f t="shared" si="148"/>
        <v>33025.96</v>
      </c>
      <c r="G425" s="56">
        <f t="shared" si="148"/>
        <v>0</v>
      </c>
      <c r="H425" s="56">
        <f t="shared" si="148"/>
        <v>0</v>
      </c>
      <c r="I425" s="56">
        <f t="shared" si="148"/>
        <v>0</v>
      </c>
      <c r="J425" s="56">
        <f t="shared" ref="J425:K425" si="149">J426+J429+J431+J433</f>
        <v>0</v>
      </c>
      <c r="K425" s="56">
        <f t="shared" si="149"/>
        <v>0</v>
      </c>
      <c r="HS425" s="148"/>
      <c r="HT425" s="148"/>
      <c r="HU425" s="148"/>
      <c r="HV425" s="148"/>
      <c r="HW425" s="148"/>
      <c r="HX425" s="148"/>
      <c r="HY425" s="148"/>
      <c r="HZ425" s="148"/>
      <c r="IA425" s="148"/>
      <c r="IB425" s="148"/>
      <c r="IC425" s="148"/>
      <c r="ID425" s="148"/>
      <c r="IE425" s="148"/>
      <c r="IF425" s="148"/>
      <c r="IG425" s="148"/>
      <c r="IH425" s="148"/>
      <c r="II425" s="148"/>
    </row>
    <row r="426" spans="1:243" s="162" customFormat="1" ht="11.25">
      <c r="A426" s="95" t="s">
        <v>2151</v>
      </c>
      <c r="B426" s="95" t="s">
        <v>2152</v>
      </c>
      <c r="C426" s="123"/>
      <c r="D426" s="56">
        <f t="shared" si="147"/>
        <v>0</v>
      </c>
      <c r="E426" s="56">
        <f t="shared" si="147"/>
        <v>0</v>
      </c>
      <c r="F426" s="56">
        <f>F427+F428</f>
        <v>33025.96</v>
      </c>
      <c r="G426" s="56">
        <f t="shared" ref="G426:K426" si="150">G427+G428</f>
        <v>0</v>
      </c>
      <c r="H426" s="56">
        <f t="shared" si="150"/>
        <v>0</v>
      </c>
      <c r="I426" s="56">
        <f t="shared" si="150"/>
        <v>0</v>
      </c>
      <c r="J426" s="56">
        <f t="shared" si="150"/>
        <v>0</v>
      </c>
      <c r="K426" s="56">
        <f t="shared" si="150"/>
        <v>0</v>
      </c>
      <c r="HS426" s="148"/>
      <c r="HT426" s="148"/>
      <c r="HU426" s="148"/>
      <c r="HV426" s="148"/>
      <c r="HW426" s="148"/>
      <c r="HX426" s="148"/>
      <c r="HY426" s="148"/>
      <c r="HZ426" s="148"/>
      <c r="IA426" s="148"/>
      <c r="IB426" s="148"/>
      <c r="IC426" s="148"/>
      <c r="ID426" s="148"/>
      <c r="IE426" s="148"/>
      <c r="IF426" s="148"/>
      <c r="IG426" s="148"/>
      <c r="IH426" s="148"/>
      <c r="II426" s="148"/>
    </row>
    <row r="427" spans="1:243" s="124" customFormat="1">
      <c r="A427" s="136" t="s">
        <v>2153</v>
      </c>
      <c r="B427" s="137" t="s">
        <v>1575</v>
      </c>
      <c r="C427" s="123" t="s">
        <v>29</v>
      </c>
      <c r="D427" s="58">
        <v>0</v>
      </c>
      <c r="E427" s="58"/>
      <c r="F427" s="58"/>
      <c r="G427" s="58"/>
      <c r="H427" s="58"/>
      <c r="I427" s="58"/>
      <c r="J427" s="58"/>
      <c r="K427" s="58"/>
      <c r="HS427" s="122"/>
      <c r="HT427" s="122"/>
      <c r="HU427" s="122"/>
      <c r="HV427" s="122"/>
      <c r="HW427" s="122"/>
      <c r="HX427" s="122"/>
      <c r="HY427" s="122"/>
      <c r="HZ427" s="122"/>
      <c r="IA427" s="122"/>
      <c r="IB427" s="122"/>
      <c r="IC427" s="122"/>
      <c r="ID427" s="122"/>
      <c r="IE427" s="122"/>
      <c r="IF427" s="122"/>
      <c r="IG427" s="122"/>
      <c r="IH427" s="122"/>
      <c r="II427" s="122"/>
    </row>
    <row r="428" spans="1:243" s="124" customFormat="1">
      <c r="A428" s="136" t="s">
        <v>3408</v>
      </c>
      <c r="B428" s="137" t="s">
        <v>3409</v>
      </c>
      <c r="C428" s="123" t="s">
        <v>173</v>
      </c>
      <c r="D428" s="58"/>
      <c r="E428" s="58"/>
      <c r="F428" s="58">
        <v>33025.96</v>
      </c>
      <c r="G428" s="58"/>
      <c r="H428" s="58"/>
      <c r="I428" s="58"/>
      <c r="J428" s="58"/>
      <c r="K428" s="58"/>
      <c r="HS428" s="122"/>
      <c r="HT428" s="122"/>
      <c r="HU428" s="122"/>
      <c r="HV428" s="122"/>
      <c r="HW428" s="122"/>
      <c r="HX428" s="122"/>
      <c r="HY428" s="122"/>
      <c r="HZ428" s="122"/>
      <c r="IA428" s="122"/>
      <c r="IB428" s="122"/>
      <c r="IC428" s="122"/>
      <c r="ID428" s="122"/>
      <c r="IE428" s="122"/>
      <c r="IF428" s="122"/>
      <c r="IG428" s="122"/>
      <c r="IH428" s="122"/>
      <c r="II428" s="122"/>
    </row>
    <row r="429" spans="1:243" s="162" customFormat="1" ht="11.25">
      <c r="A429" s="95" t="s">
        <v>2154</v>
      </c>
      <c r="B429" s="95" t="s">
        <v>2155</v>
      </c>
      <c r="C429" s="123"/>
      <c r="D429" s="56">
        <f t="shared" si="147"/>
        <v>0</v>
      </c>
      <c r="E429" s="56">
        <f t="shared" si="147"/>
        <v>0</v>
      </c>
      <c r="F429" s="56">
        <f t="shared" si="147"/>
        <v>0</v>
      </c>
      <c r="G429" s="56">
        <f t="shared" si="147"/>
        <v>0</v>
      </c>
      <c r="H429" s="56">
        <f t="shared" si="147"/>
        <v>0</v>
      </c>
      <c r="I429" s="56">
        <f t="shared" si="147"/>
        <v>0</v>
      </c>
      <c r="J429" s="56">
        <f t="shared" si="147"/>
        <v>0</v>
      </c>
      <c r="K429" s="56">
        <f t="shared" si="147"/>
        <v>0</v>
      </c>
      <c r="HS429" s="148"/>
      <c r="HT429" s="148"/>
      <c r="HU429" s="148"/>
      <c r="HV429" s="148"/>
      <c r="HW429" s="148"/>
      <c r="HX429" s="148"/>
      <c r="HY429" s="148"/>
      <c r="HZ429" s="148"/>
      <c r="IA429" s="148"/>
      <c r="IB429" s="148"/>
      <c r="IC429" s="148"/>
      <c r="ID429" s="148"/>
      <c r="IE429" s="148"/>
      <c r="IF429" s="148"/>
      <c r="IG429" s="148"/>
      <c r="IH429" s="148"/>
      <c r="II429" s="148"/>
    </row>
    <row r="430" spans="1:243" s="124" customFormat="1">
      <c r="A430" s="136" t="s">
        <v>2156</v>
      </c>
      <c r="B430" s="137" t="s">
        <v>1575</v>
      </c>
      <c r="C430" s="123" t="s">
        <v>29</v>
      </c>
      <c r="D430" s="58">
        <v>0</v>
      </c>
      <c r="E430" s="58"/>
      <c r="F430" s="58"/>
      <c r="G430" s="58"/>
      <c r="H430" s="58"/>
      <c r="I430" s="58"/>
      <c r="J430" s="58"/>
      <c r="K430" s="58"/>
      <c r="HS430" s="122"/>
      <c r="HT430" s="122"/>
      <c r="HU430" s="122"/>
      <c r="HV430" s="122"/>
      <c r="HW430" s="122"/>
      <c r="HX430" s="122"/>
      <c r="HY430" s="122"/>
      <c r="HZ430" s="122"/>
      <c r="IA430" s="122"/>
      <c r="IB430" s="122"/>
      <c r="IC430" s="122"/>
      <c r="ID430" s="122"/>
      <c r="IE430" s="122"/>
      <c r="IF430" s="122"/>
      <c r="IG430" s="122"/>
      <c r="IH430" s="122"/>
      <c r="II430" s="122"/>
    </row>
    <row r="431" spans="1:243" s="162" customFormat="1" ht="13.5" customHeight="1">
      <c r="A431" s="95" t="s">
        <v>2157</v>
      </c>
      <c r="B431" s="95" t="s">
        <v>2158</v>
      </c>
      <c r="C431" s="123"/>
      <c r="D431" s="56">
        <f t="shared" si="147"/>
        <v>511.44</v>
      </c>
      <c r="E431" s="56">
        <f t="shared" si="147"/>
        <v>222.84</v>
      </c>
      <c r="F431" s="56">
        <f t="shared" si="147"/>
        <v>0</v>
      </c>
      <c r="G431" s="56">
        <f t="shared" si="147"/>
        <v>0</v>
      </c>
      <c r="H431" s="56">
        <f t="shared" si="147"/>
        <v>0</v>
      </c>
      <c r="I431" s="56">
        <f t="shared" si="147"/>
        <v>0</v>
      </c>
      <c r="J431" s="56">
        <f t="shared" si="147"/>
        <v>0</v>
      </c>
      <c r="K431" s="56">
        <f t="shared" si="147"/>
        <v>0</v>
      </c>
      <c r="HS431" s="148"/>
      <c r="HT431" s="148"/>
      <c r="HU431" s="148"/>
      <c r="HV431" s="148"/>
      <c r="HW431" s="148"/>
      <c r="HX431" s="148"/>
      <c r="HY431" s="148"/>
      <c r="HZ431" s="148"/>
      <c r="IA431" s="148"/>
      <c r="IB431" s="148"/>
      <c r="IC431" s="148"/>
      <c r="ID431" s="148"/>
      <c r="IE431" s="148"/>
      <c r="IF431" s="148"/>
      <c r="IG431" s="148"/>
      <c r="IH431" s="148"/>
      <c r="II431" s="148"/>
    </row>
    <row r="432" spans="1:243" s="124" customFormat="1">
      <c r="A432" s="136" t="s">
        <v>2159</v>
      </c>
      <c r="B432" s="137" t="s">
        <v>1575</v>
      </c>
      <c r="C432" s="123" t="s">
        <v>29</v>
      </c>
      <c r="D432" s="58">
        <v>511.44</v>
      </c>
      <c r="E432" s="58">
        <v>222.84</v>
      </c>
      <c r="F432" s="58"/>
      <c r="G432" s="58"/>
      <c r="H432" s="58"/>
      <c r="I432" s="58"/>
      <c r="J432" s="58"/>
      <c r="K432" s="58"/>
      <c r="HS432" s="122"/>
      <c r="HT432" s="122"/>
      <c r="HU432" s="122"/>
      <c r="HV432" s="122"/>
      <c r="HW432" s="122"/>
      <c r="HX432" s="122"/>
      <c r="HY432" s="122"/>
      <c r="HZ432" s="122"/>
      <c r="IA432" s="122"/>
      <c r="IB432" s="122"/>
      <c r="IC432" s="122"/>
      <c r="ID432" s="122"/>
      <c r="IE432" s="122"/>
      <c r="IF432" s="122"/>
      <c r="IG432" s="122"/>
      <c r="IH432" s="122"/>
      <c r="II432" s="122"/>
    </row>
    <row r="433" spans="1:243" s="162" customFormat="1" ht="13.5" customHeight="1">
      <c r="A433" s="95" t="s">
        <v>2160</v>
      </c>
      <c r="B433" s="95" t="s">
        <v>2161</v>
      </c>
      <c r="C433" s="123"/>
      <c r="D433" s="56">
        <f t="shared" si="147"/>
        <v>138.85</v>
      </c>
      <c r="E433" s="56">
        <f t="shared" si="147"/>
        <v>53.08</v>
      </c>
      <c r="F433" s="56"/>
      <c r="G433" s="56"/>
      <c r="H433" s="56"/>
      <c r="I433" s="56"/>
      <c r="J433" s="56"/>
      <c r="K433" s="56"/>
      <c r="HS433" s="148"/>
      <c r="HT433" s="148"/>
      <c r="HU433" s="148"/>
      <c r="HV433" s="148"/>
      <c r="HW433" s="148"/>
      <c r="HX433" s="148"/>
      <c r="HY433" s="148"/>
      <c r="HZ433" s="148"/>
      <c r="IA433" s="148"/>
      <c r="IB433" s="148"/>
      <c r="IC433" s="148"/>
      <c r="ID433" s="148"/>
      <c r="IE433" s="148"/>
      <c r="IF433" s="148"/>
      <c r="IG433" s="148"/>
      <c r="IH433" s="148"/>
      <c r="II433" s="148"/>
    </row>
    <row r="434" spans="1:243" s="124" customFormat="1">
      <c r="A434" s="136" t="s">
        <v>2162</v>
      </c>
      <c r="B434" s="137" t="s">
        <v>1575</v>
      </c>
      <c r="C434" s="123" t="s">
        <v>29</v>
      </c>
      <c r="D434" s="58">
        <v>138.85</v>
      </c>
      <c r="E434" s="58">
        <v>53.08</v>
      </c>
      <c r="F434" s="58"/>
      <c r="G434" s="58"/>
      <c r="H434" s="58"/>
      <c r="I434" s="58"/>
      <c r="J434" s="58"/>
      <c r="K434" s="58"/>
      <c r="HS434" s="122"/>
      <c r="HT434" s="122"/>
      <c r="HU434" s="122"/>
      <c r="HV434" s="122"/>
      <c r="HW434" s="122"/>
      <c r="HX434" s="122"/>
      <c r="HY434" s="122"/>
      <c r="HZ434" s="122"/>
      <c r="IA434" s="122"/>
      <c r="IB434" s="122"/>
      <c r="IC434" s="122"/>
      <c r="ID434" s="122"/>
      <c r="IE434" s="122"/>
      <c r="IF434" s="122"/>
      <c r="IG434" s="122"/>
      <c r="IH434" s="122"/>
      <c r="II434" s="122"/>
    </row>
    <row r="435" spans="1:243" ht="14.25" customHeight="1">
      <c r="A435" s="119" t="s">
        <v>2163</v>
      </c>
      <c r="B435" s="120" t="s">
        <v>2164</v>
      </c>
      <c r="C435" s="180"/>
      <c r="D435" s="118">
        <f>SUM(D436+D589+D655+D663+D668)</f>
        <v>364004378.54000002</v>
      </c>
      <c r="E435" s="118">
        <f t="shared" ref="E435:K435" si="151">SUM(E436+E589+E655+E663+E668+E651)</f>
        <v>383393849.00999999</v>
      </c>
      <c r="F435" s="118">
        <f t="shared" si="151"/>
        <v>441412378.71000004</v>
      </c>
      <c r="G435" s="118">
        <f t="shared" si="151"/>
        <v>405064100</v>
      </c>
      <c r="H435" s="118">
        <f t="shared" si="151"/>
        <v>420919800</v>
      </c>
      <c r="I435" s="118">
        <f t="shared" si="151"/>
        <v>433682799.99520004</v>
      </c>
      <c r="J435" s="118">
        <f t="shared" si="151"/>
        <v>447631100</v>
      </c>
      <c r="K435" s="118">
        <f t="shared" si="151"/>
        <v>462026200</v>
      </c>
    </row>
    <row r="436" spans="1:243" s="20" customFormat="1" ht="13.5" customHeight="1">
      <c r="A436" s="95" t="s">
        <v>2165</v>
      </c>
      <c r="B436" s="110" t="s">
        <v>2166</v>
      </c>
      <c r="C436" s="123"/>
      <c r="D436" s="56">
        <f t="shared" ref="D436:I436" si="152">D441+D437</f>
        <v>111649112.75</v>
      </c>
      <c r="E436" s="56">
        <f t="shared" si="152"/>
        <v>121325125.28000003</v>
      </c>
      <c r="F436" s="56">
        <f t="shared" si="152"/>
        <v>164320481.84999999</v>
      </c>
      <c r="G436" s="56">
        <f t="shared" si="152"/>
        <v>121569000</v>
      </c>
      <c r="H436" s="56">
        <f t="shared" si="152"/>
        <v>126549400</v>
      </c>
      <c r="I436" s="56">
        <f t="shared" si="152"/>
        <v>130269299.99520001</v>
      </c>
      <c r="J436" s="56">
        <f t="shared" ref="J436:K436" si="153">J441+J437</f>
        <v>134374500</v>
      </c>
      <c r="K436" s="56">
        <f t="shared" si="153"/>
        <v>138592800</v>
      </c>
      <c r="HS436" s="102"/>
      <c r="HT436" s="102"/>
      <c r="HU436" s="102"/>
      <c r="HV436" s="102"/>
      <c r="HW436" s="102"/>
      <c r="HX436" s="102"/>
      <c r="HY436" s="102"/>
      <c r="HZ436" s="102"/>
      <c r="IA436" s="102"/>
      <c r="IB436" s="102"/>
      <c r="IC436" s="102"/>
      <c r="ID436" s="102"/>
      <c r="IE436" s="102"/>
      <c r="IF436" s="102"/>
      <c r="IG436" s="102"/>
      <c r="IH436" s="102"/>
      <c r="II436" s="102"/>
    </row>
    <row r="437" spans="1:243" s="20" customFormat="1" ht="13.5" customHeight="1">
      <c r="A437" s="95" t="s">
        <v>2167</v>
      </c>
      <c r="B437" s="110" t="s">
        <v>2166</v>
      </c>
      <c r="C437" s="123"/>
      <c r="D437" s="56">
        <f t="shared" ref="D437:K437" si="154">D438</f>
        <v>473649.98</v>
      </c>
      <c r="E437" s="56">
        <f t="shared" si="154"/>
        <v>491637.7</v>
      </c>
      <c r="F437" s="56">
        <f t="shared" si="154"/>
        <v>211290.65</v>
      </c>
      <c r="G437" s="56">
        <f t="shared" si="154"/>
        <v>187000</v>
      </c>
      <c r="H437" s="56">
        <f t="shared" si="154"/>
        <v>194000</v>
      </c>
      <c r="I437" s="56">
        <f t="shared" si="154"/>
        <v>200300</v>
      </c>
      <c r="J437" s="56">
        <f t="shared" si="154"/>
        <v>206800</v>
      </c>
      <c r="K437" s="56">
        <f t="shared" si="154"/>
        <v>213500</v>
      </c>
      <c r="HS437" s="102"/>
      <c r="HT437" s="102"/>
      <c r="HU437" s="102"/>
      <c r="HV437" s="102"/>
      <c r="HW437" s="102"/>
      <c r="HX437" s="102"/>
      <c r="HY437" s="102"/>
      <c r="HZ437" s="102"/>
      <c r="IA437" s="102"/>
      <c r="IB437" s="102"/>
      <c r="IC437" s="102"/>
      <c r="ID437" s="102"/>
      <c r="IE437" s="102"/>
      <c r="IF437" s="102"/>
      <c r="IG437" s="102"/>
      <c r="IH437" s="102"/>
      <c r="II437" s="102"/>
    </row>
    <row r="438" spans="1:243" s="20" customFormat="1" ht="13.5" customHeight="1">
      <c r="A438" s="95" t="s">
        <v>2168</v>
      </c>
      <c r="B438" s="110" t="s">
        <v>2169</v>
      </c>
      <c r="C438" s="123"/>
      <c r="D438" s="56">
        <f>D439</f>
        <v>473649.98</v>
      </c>
      <c r="E438" s="56">
        <f t="shared" ref="E438:K438" si="155">E439+E440</f>
        <v>491637.7</v>
      </c>
      <c r="F438" s="56">
        <f t="shared" si="155"/>
        <v>211290.65</v>
      </c>
      <c r="G438" s="56">
        <f t="shared" si="155"/>
        <v>187000</v>
      </c>
      <c r="H438" s="56">
        <f t="shared" si="155"/>
        <v>194000</v>
      </c>
      <c r="I438" s="56">
        <f t="shared" si="155"/>
        <v>200300</v>
      </c>
      <c r="J438" s="56">
        <f t="shared" si="155"/>
        <v>206800</v>
      </c>
      <c r="K438" s="56">
        <f t="shared" si="155"/>
        <v>213500</v>
      </c>
      <c r="HS438" s="102"/>
      <c r="HT438" s="102"/>
      <c r="HU438" s="102"/>
      <c r="HV438" s="102"/>
      <c r="HW438" s="102"/>
      <c r="HX438" s="102"/>
      <c r="HY438" s="102"/>
      <c r="HZ438" s="102"/>
      <c r="IA438" s="102"/>
      <c r="IB438" s="102"/>
      <c r="IC438" s="102"/>
      <c r="ID438" s="102"/>
      <c r="IE438" s="102"/>
      <c r="IF438" s="102"/>
      <c r="IG438" s="102"/>
      <c r="IH438" s="102"/>
      <c r="II438" s="102"/>
    </row>
    <row r="439" spans="1:243" s="121" customFormat="1" ht="13.5" customHeight="1">
      <c r="A439" s="95" t="s">
        <v>2170</v>
      </c>
      <c r="B439" s="110" t="s">
        <v>2171</v>
      </c>
      <c r="C439" s="123" t="s">
        <v>29</v>
      </c>
      <c r="D439" s="56">
        <v>473649.98</v>
      </c>
      <c r="E439" s="56">
        <v>142194.76</v>
      </c>
      <c r="F439" s="56">
        <v>0</v>
      </c>
      <c r="G439" s="56"/>
      <c r="H439" s="56"/>
      <c r="I439" s="56"/>
      <c r="J439" s="56"/>
      <c r="K439" s="56"/>
      <c r="HS439" s="122"/>
      <c r="HT439" s="122"/>
      <c r="HU439" s="122"/>
      <c r="HV439" s="122"/>
      <c r="HW439" s="122"/>
      <c r="HX439" s="122"/>
      <c r="HY439" s="122"/>
      <c r="HZ439" s="122"/>
      <c r="IA439" s="122"/>
      <c r="IB439" s="122"/>
      <c r="IC439" s="122"/>
      <c r="ID439" s="122"/>
      <c r="IE439" s="122"/>
      <c r="IF439" s="122"/>
      <c r="IG439" s="122"/>
      <c r="IH439" s="122"/>
      <c r="II439" s="122"/>
    </row>
    <row r="440" spans="1:243" s="121" customFormat="1" ht="14.25" customHeight="1">
      <c r="A440" s="95" t="s">
        <v>2170</v>
      </c>
      <c r="B440" s="110" t="s">
        <v>2171</v>
      </c>
      <c r="C440" s="123" t="s">
        <v>3010</v>
      </c>
      <c r="D440" s="56"/>
      <c r="E440" s="56">
        <v>349442.94</v>
      </c>
      <c r="F440" s="56">
        <v>211290.65</v>
      </c>
      <c r="G440" s="56">
        <v>187000</v>
      </c>
      <c r="H440" s="56">
        <v>194000</v>
      </c>
      <c r="I440" s="56">
        <v>200300</v>
      </c>
      <c r="J440" s="56">
        <v>206800</v>
      </c>
      <c r="K440" s="56">
        <v>213500</v>
      </c>
      <c r="HS440" s="122"/>
      <c r="HT440" s="122"/>
      <c r="HU440" s="122"/>
      <c r="HV440" s="122"/>
      <c r="HW440" s="122"/>
      <c r="HX440" s="122"/>
      <c r="HY440" s="122"/>
      <c r="HZ440" s="122"/>
      <c r="IA440" s="122"/>
      <c r="IB440" s="122"/>
      <c r="IC440" s="122"/>
      <c r="ID440" s="122"/>
      <c r="IE440" s="122"/>
      <c r="IF440" s="122"/>
      <c r="IG440" s="122"/>
      <c r="IH440" s="122"/>
      <c r="II440" s="122"/>
    </row>
    <row r="441" spans="1:243" s="20" customFormat="1" ht="25.5" customHeight="1">
      <c r="A441" s="95" t="s">
        <v>2172</v>
      </c>
      <c r="B441" s="110" t="s">
        <v>2173</v>
      </c>
      <c r="C441" s="123"/>
      <c r="D441" s="56">
        <f>SUM(D442+D465+D468+D523+D534+D551+D572)</f>
        <v>111175462.77</v>
      </c>
      <c r="E441" s="56">
        <f t="shared" ref="E441:K441" si="156">SUM(E442+E465+E468+E558+E534+E551+E572)</f>
        <v>120833487.58000003</v>
      </c>
      <c r="F441" s="56">
        <f t="shared" si="156"/>
        <v>164109191.19999999</v>
      </c>
      <c r="G441" s="56">
        <f t="shared" si="156"/>
        <v>121382000</v>
      </c>
      <c r="H441" s="56">
        <f t="shared" si="156"/>
        <v>126355400</v>
      </c>
      <c r="I441" s="56">
        <f t="shared" si="156"/>
        <v>130068999.99520001</v>
      </c>
      <c r="J441" s="56">
        <f t="shared" si="156"/>
        <v>134167700</v>
      </c>
      <c r="K441" s="56">
        <f t="shared" si="156"/>
        <v>138379300</v>
      </c>
      <c r="HS441" s="102"/>
      <c r="HT441" s="102"/>
      <c r="HU441" s="102"/>
      <c r="HV441" s="102"/>
      <c r="HW441" s="102"/>
      <c r="HX441" s="102"/>
      <c r="HY441" s="102"/>
      <c r="HZ441" s="102"/>
      <c r="IA441" s="102"/>
      <c r="IB441" s="102"/>
      <c r="IC441" s="102"/>
      <c r="ID441" s="102"/>
      <c r="IE441" s="102"/>
      <c r="IF441" s="102"/>
      <c r="IG441" s="102"/>
      <c r="IH441" s="102"/>
      <c r="II441" s="102"/>
    </row>
    <row r="442" spans="1:243" s="103" customFormat="1">
      <c r="A442" s="95" t="s">
        <v>2174</v>
      </c>
      <c r="B442" s="110" t="s">
        <v>753</v>
      </c>
      <c r="C442" s="123"/>
      <c r="D442" s="56">
        <f t="shared" ref="D442:I442" si="157">SUM(D443+D449+D454+D459)</f>
        <v>72019654.030000001</v>
      </c>
      <c r="E442" s="56">
        <f t="shared" si="157"/>
        <v>75709799.090000004</v>
      </c>
      <c r="F442" s="56">
        <f t="shared" si="157"/>
        <v>72368457.390000001</v>
      </c>
      <c r="G442" s="56">
        <f t="shared" si="157"/>
        <v>78547000</v>
      </c>
      <c r="H442" s="56">
        <f t="shared" si="157"/>
        <v>81491000</v>
      </c>
      <c r="I442" s="56">
        <f t="shared" si="157"/>
        <v>84140000</v>
      </c>
      <c r="J442" s="56">
        <f t="shared" ref="J442:K442" si="158">SUM(J443+J449+J454+J459)</f>
        <v>86874000</v>
      </c>
      <c r="K442" s="56">
        <f t="shared" si="158"/>
        <v>89697000</v>
      </c>
      <c r="HS442" s="102"/>
      <c r="HT442" s="102"/>
      <c r="HU442" s="102"/>
      <c r="HV442" s="102"/>
      <c r="HW442" s="102"/>
      <c r="HX442" s="102"/>
      <c r="HY442" s="102"/>
      <c r="HZ442" s="102"/>
      <c r="IA442" s="102"/>
      <c r="IB442" s="102"/>
      <c r="IC442" s="102"/>
      <c r="ID442" s="102"/>
      <c r="IE442" s="102"/>
      <c r="IF442" s="102"/>
      <c r="IG442" s="102"/>
      <c r="IH442" s="102"/>
      <c r="II442" s="102"/>
    </row>
    <row r="443" spans="1:243" s="103" customFormat="1" ht="25.5" customHeight="1">
      <c r="A443" s="95" t="s">
        <v>2175</v>
      </c>
      <c r="B443" s="110" t="s">
        <v>2176</v>
      </c>
      <c r="C443" s="123"/>
      <c r="D443" s="56">
        <f t="shared" ref="D443:K443" si="159">D444</f>
        <v>65330117.439999998</v>
      </c>
      <c r="E443" s="56">
        <f t="shared" si="159"/>
        <v>68753808.290000007</v>
      </c>
      <c r="F443" s="56">
        <f t="shared" si="159"/>
        <v>65440284.969999999</v>
      </c>
      <c r="G443" s="56">
        <f t="shared" si="159"/>
        <v>71336000</v>
      </c>
      <c r="H443" s="56">
        <f t="shared" si="159"/>
        <v>74009000</v>
      </c>
      <c r="I443" s="56">
        <f t="shared" si="159"/>
        <v>76385000</v>
      </c>
      <c r="J443" s="56">
        <f t="shared" si="159"/>
        <v>78866000</v>
      </c>
      <c r="K443" s="56">
        <f t="shared" si="159"/>
        <v>81432000</v>
      </c>
      <c r="HS443" s="102"/>
      <c r="HT443" s="102"/>
      <c r="HU443" s="102"/>
      <c r="HV443" s="102"/>
      <c r="HW443" s="102"/>
      <c r="HX443" s="102"/>
      <c r="HY443" s="102"/>
      <c r="HZ443" s="102"/>
      <c r="IA443" s="102"/>
      <c r="IB443" s="102"/>
      <c r="IC443" s="102"/>
      <c r="ID443" s="102"/>
      <c r="IE443" s="102"/>
      <c r="IF443" s="102"/>
      <c r="IG443" s="102"/>
      <c r="IH443" s="102"/>
      <c r="II443" s="102"/>
    </row>
    <row r="444" spans="1:243" s="124" customFormat="1" ht="25.5" customHeight="1">
      <c r="A444" s="95" t="s">
        <v>2177</v>
      </c>
      <c r="B444" s="110" t="s">
        <v>2178</v>
      </c>
      <c r="C444" s="123"/>
      <c r="D444" s="56">
        <f t="shared" ref="D444:K444" si="160">SUM(D445:D448)</f>
        <v>65330117.439999998</v>
      </c>
      <c r="E444" s="56">
        <f t="shared" si="160"/>
        <v>68753808.290000007</v>
      </c>
      <c r="F444" s="56">
        <f t="shared" si="160"/>
        <v>65440284.969999999</v>
      </c>
      <c r="G444" s="56">
        <f t="shared" si="160"/>
        <v>71336000</v>
      </c>
      <c r="H444" s="56">
        <f t="shared" si="160"/>
        <v>74009000</v>
      </c>
      <c r="I444" s="56">
        <f t="shared" si="160"/>
        <v>76385000</v>
      </c>
      <c r="J444" s="56">
        <f t="shared" si="160"/>
        <v>78866000</v>
      </c>
      <c r="K444" s="56">
        <f t="shared" si="160"/>
        <v>81432000</v>
      </c>
      <c r="HS444" s="122"/>
      <c r="HT444" s="122"/>
      <c r="HU444" s="122"/>
      <c r="HV444" s="122"/>
      <c r="HW444" s="122"/>
      <c r="HX444" s="122"/>
      <c r="HY444" s="122"/>
      <c r="HZ444" s="122"/>
      <c r="IA444" s="122"/>
      <c r="IB444" s="122"/>
      <c r="IC444" s="122"/>
      <c r="ID444" s="122"/>
      <c r="IE444" s="122"/>
      <c r="IF444" s="122"/>
      <c r="IG444" s="122"/>
      <c r="IH444" s="122"/>
      <c r="II444" s="122"/>
    </row>
    <row r="445" spans="1:243" s="122" customFormat="1" hidden="1">
      <c r="A445" s="93" t="s">
        <v>2179</v>
      </c>
      <c r="B445" s="111" t="s">
        <v>2180</v>
      </c>
      <c r="C445" s="123" t="s">
        <v>29</v>
      </c>
      <c r="D445" s="58">
        <v>39198070.659999996</v>
      </c>
      <c r="E445" s="58">
        <v>41252285.329999998</v>
      </c>
      <c r="F445" s="58">
        <v>39264171.329999998</v>
      </c>
      <c r="G445" s="58">
        <v>42801600</v>
      </c>
      <c r="H445" s="58">
        <v>44405400</v>
      </c>
      <c r="I445" s="58">
        <v>45831000</v>
      </c>
      <c r="J445" s="58">
        <v>47319600</v>
      </c>
      <c r="K445" s="58">
        <v>48859200</v>
      </c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124"/>
      <c r="AP445" s="124"/>
      <c r="AQ445" s="124"/>
      <c r="AR445" s="124"/>
      <c r="AS445" s="124"/>
      <c r="AT445" s="124"/>
      <c r="AU445" s="124"/>
      <c r="AV445" s="124"/>
      <c r="AW445" s="124"/>
      <c r="AX445" s="124"/>
      <c r="AY445" s="124"/>
      <c r="AZ445" s="124"/>
      <c r="BA445" s="124"/>
      <c r="BB445" s="124"/>
      <c r="BC445" s="124"/>
      <c r="BD445" s="124"/>
      <c r="BE445" s="124"/>
      <c r="BF445" s="124"/>
      <c r="BG445" s="124"/>
      <c r="BH445" s="124"/>
      <c r="BI445" s="124"/>
      <c r="BJ445" s="124"/>
      <c r="BK445" s="124"/>
      <c r="BL445" s="124"/>
      <c r="BM445" s="124"/>
      <c r="BN445" s="124"/>
      <c r="BO445" s="124"/>
      <c r="BP445" s="124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124"/>
      <c r="CC445" s="124"/>
      <c r="CD445" s="124"/>
      <c r="CE445" s="124"/>
      <c r="CF445" s="124"/>
      <c r="CG445" s="124"/>
      <c r="CH445" s="124"/>
      <c r="CI445" s="124"/>
      <c r="CJ445" s="124"/>
      <c r="CK445" s="124"/>
      <c r="CL445" s="124"/>
      <c r="CM445" s="124"/>
      <c r="CN445" s="124"/>
      <c r="CO445" s="124"/>
      <c r="CP445" s="124"/>
      <c r="CQ445" s="124"/>
      <c r="CR445" s="124"/>
      <c r="CS445" s="124"/>
      <c r="CT445" s="124"/>
      <c r="CU445" s="124"/>
      <c r="CV445" s="124"/>
      <c r="CW445" s="124"/>
      <c r="CX445" s="124"/>
      <c r="CY445" s="124"/>
      <c r="CZ445" s="124"/>
      <c r="DA445" s="124"/>
      <c r="DB445" s="124"/>
      <c r="DC445" s="124"/>
      <c r="DD445" s="124"/>
      <c r="DE445" s="124"/>
      <c r="DF445" s="124"/>
      <c r="DG445" s="124"/>
      <c r="DH445" s="124"/>
      <c r="DI445" s="124"/>
      <c r="DJ445" s="124"/>
      <c r="DK445" s="124"/>
      <c r="DL445" s="124"/>
      <c r="DM445" s="124"/>
      <c r="DN445" s="124"/>
      <c r="DO445" s="124"/>
      <c r="DP445" s="124"/>
      <c r="DQ445" s="124"/>
      <c r="DR445" s="124"/>
      <c r="DS445" s="124"/>
      <c r="DT445" s="124"/>
      <c r="DU445" s="124"/>
      <c r="DV445" s="124"/>
      <c r="DW445" s="124"/>
      <c r="DX445" s="124"/>
      <c r="DY445" s="124"/>
      <c r="DZ445" s="124"/>
      <c r="EA445" s="124"/>
      <c r="EB445" s="124"/>
      <c r="EC445" s="124"/>
      <c r="ED445" s="124"/>
      <c r="EE445" s="124"/>
      <c r="EF445" s="124"/>
      <c r="EG445" s="124"/>
      <c r="EH445" s="124"/>
      <c r="EI445" s="124"/>
      <c r="EJ445" s="124"/>
      <c r="EK445" s="124"/>
      <c r="EL445" s="124"/>
      <c r="EM445" s="124"/>
      <c r="EN445" s="124"/>
      <c r="EO445" s="124"/>
      <c r="EP445" s="124"/>
      <c r="EQ445" s="124"/>
      <c r="ER445" s="124"/>
      <c r="ES445" s="124"/>
      <c r="ET445" s="124"/>
      <c r="EU445" s="124"/>
      <c r="EV445" s="124"/>
      <c r="EW445" s="124"/>
      <c r="EX445" s="124"/>
      <c r="EY445" s="124"/>
      <c r="EZ445" s="124"/>
      <c r="FA445" s="124"/>
      <c r="FB445" s="124"/>
      <c r="FC445" s="124"/>
      <c r="FD445" s="124"/>
      <c r="FE445" s="124"/>
      <c r="FF445" s="124"/>
      <c r="FG445" s="124"/>
      <c r="FH445" s="124"/>
      <c r="FI445" s="124"/>
      <c r="FJ445" s="124"/>
      <c r="FK445" s="124"/>
      <c r="FL445" s="124"/>
      <c r="FM445" s="124"/>
      <c r="FN445" s="124"/>
      <c r="FO445" s="124"/>
      <c r="FP445" s="124"/>
      <c r="FQ445" s="124"/>
      <c r="FR445" s="124"/>
      <c r="FS445" s="124"/>
      <c r="FT445" s="124"/>
      <c r="FU445" s="124"/>
      <c r="FV445" s="124"/>
      <c r="FW445" s="124"/>
      <c r="FX445" s="124"/>
      <c r="FY445" s="124"/>
      <c r="FZ445" s="124"/>
      <c r="GA445" s="124"/>
      <c r="GB445" s="124"/>
      <c r="GC445" s="124"/>
      <c r="GD445" s="124"/>
      <c r="GE445" s="124"/>
      <c r="GF445" s="124"/>
      <c r="GG445" s="124"/>
      <c r="GH445" s="124"/>
      <c r="GI445" s="124"/>
      <c r="GJ445" s="124"/>
      <c r="GK445" s="124"/>
      <c r="GL445" s="124"/>
      <c r="GM445" s="124"/>
      <c r="GN445" s="124"/>
      <c r="GO445" s="124"/>
      <c r="GP445" s="124"/>
      <c r="GQ445" s="124"/>
      <c r="GR445" s="124"/>
      <c r="GS445" s="124"/>
      <c r="GT445" s="124"/>
      <c r="GU445" s="124"/>
      <c r="GV445" s="124"/>
      <c r="GW445" s="124"/>
      <c r="GX445" s="124"/>
      <c r="GY445" s="124"/>
      <c r="GZ445" s="124"/>
      <c r="HA445" s="124"/>
      <c r="HB445" s="124"/>
      <c r="HC445" s="124"/>
      <c r="HD445" s="124"/>
      <c r="HE445" s="124"/>
      <c r="HF445" s="124"/>
      <c r="HG445" s="124"/>
      <c r="HH445" s="124"/>
      <c r="HI445" s="124"/>
      <c r="HJ445" s="124"/>
      <c r="HK445" s="124"/>
      <c r="HL445" s="124"/>
      <c r="HM445" s="124"/>
      <c r="HN445" s="124"/>
      <c r="HO445" s="124"/>
      <c r="HP445" s="124"/>
      <c r="HQ445" s="124"/>
      <c r="HR445" s="124"/>
    </row>
    <row r="446" spans="1:243" s="122" customFormat="1" hidden="1">
      <c r="A446" s="93" t="s">
        <v>2181</v>
      </c>
      <c r="B446" s="111" t="s">
        <v>2182</v>
      </c>
      <c r="C446" s="123" t="s">
        <v>32</v>
      </c>
      <c r="D446" s="58">
        <v>3266506.04</v>
      </c>
      <c r="E446" s="58">
        <v>3437690.49</v>
      </c>
      <c r="F446" s="58">
        <v>3272014.36</v>
      </c>
      <c r="G446" s="58">
        <v>3566800</v>
      </c>
      <c r="H446" s="58">
        <v>3700450</v>
      </c>
      <c r="I446" s="58">
        <v>3819250</v>
      </c>
      <c r="J446" s="58">
        <v>3943300</v>
      </c>
      <c r="K446" s="58">
        <v>4071600</v>
      </c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124"/>
      <c r="BE446" s="124"/>
      <c r="BF446" s="124"/>
      <c r="BG446" s="124"/>
      <c r="BH446" s="124"/>
      <c r="BI446" s="124"/>
      <c r="BJ446" s="124"/>
      <c r="BK446" s="124"/>
      <c r="BL446" s="124"/>
      <c r="BM446" s="124"/>
      <c r="BN446" s="124"/>
      <c r="BO446" s="124"/>
      <c r="BP446" s="124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  <c r="CC446" s="124"/>
      <c r="CD446" s="124"/>
      <c r="CE446" s="124"/>
      <c r="CF446" s="124"/>
      <c r="CG446" s="124"/>
      <c r="CH446" s="124"/>
      <c r="CI446" s="124"/>
      <c r="CJ446" s="124"/>
      <c r="CK446" s="124"/>
      <c r="CL446" s="124"/>
      <c r="CM446" s="124"/>
      <c r="CN446" s="124"/>
      <c r="CO446" s="124"/>
      <c r="CP446" s="124"/>
      <c r="CQ446" s="124"/>
      <c r="CR446" s="124"/>
      <c r="CS446" s="124"/>
      <c r="CT446" s="124"/>
      <c r="CU446" s="124"/>
      <c r="CV446" s="124"/>
      <c r="CW446" s="124"/>
      <c r="CX446" s="124"/>
      <c r="CY446" s="124"/>
      <c r="CZ446" s="124"/>
      <c r="DA446" s="124"/>
      <c r="DB446" s="124"/>
      <c r="DC446" s="124"/>
      <c r="DD446" s="124"/>
      <c r="DE446" s="124"/>
      <c r="DF446" s="124"/>
      <c r="DG446" s="124"/>
      <c r="DH446" s="124"/>
      <c r="DI446" s="124"/>
      <c r="DJ446" s="124"/>
      <c r="DK446" s="124"/>
      <c r="DL446" s="124"/>
      <c r="DM446" s="124"/>
      <c r="DN446" s="124"/>
      <c r="DO446" s="124"/>
      <c r="DP446" s="124"/>
      <c r="DQ446" s="124"/>
      <c r="DR446" s="124"/>
      <c r="DS446" s="124"/>
      <c r="DT446" s="124"/>
      <c r="DU446" s="124"/>
      <c r="DV446" s="124"/>
      <c r="DW446" s="124"/>
      <c r="DX446" s="124"/>
      <c r="DY446" s="124"/>
      <c r="DZ446" s="124"/>
      <c r="EA446" s="124"/>
      <c r="EB446" s="124"/>
      <c r="EC446" s="124"/>
      <c r="ED446" s="124"/>
      <c r="EE446" s="124"/>
      <c r="EF446" s="124"/>
      <c r="EG446" s="124"/>
      <c r="EH446" s="124"/>
      <c r="EI446" s="124"/>
      <c r="EJ446" s="124"/>
      <c r="EK446" s="124"/>
      <c r="EL446" s="124"/>
      <c r="EM446" s="124"/>
      <c r="EN446" s="124"/>
      <c r="EO446" s="124"/>
      <c r="EP446" s="124"/>
      <c r="EQ446" s="124"/>
      <c r="ER446" s="124"/>
      <c r="ES446" s="124"/>
      <c r="ET446" s="124"/>
      <c r="EU446" s="124"/>
      <c r="EV446" s="124"/>
      <c r="EW446" s="124"/>
      <c r="EX446" s="124"/>
      <c r="EY446" s="124"/>
      <c r="EZ446" s="124"/>
      <c r="FA446" s="124"/>
      <c r="FB446" s="124"/>
      <c r="FC446" s="124"/>
      <c r="FD446" s="124"/>
      <c r="FE446" s="124"/>
      <c r="FF446" s="124"/>
      <c r="FG446" s="124"/>
      <c r="FH446" s="124"/>
      <c r="FI446" s="124"/>
      <c r="FJ446" s="124"/>
      <c r="FK446" s="124"/>
      <c r="FL446" s="124"/>
      <c r="FM446" s="124"/>
      <c r="FN446" s="124"/>
      <c r="FO446" s="124"/>
      <c r="FP446" s="124"/>
      <c r="FQ446" s="124"/>
      <c r="FR446" s="124"/>
      <c r="FS446" s="124"/>
      <c r="FT446" s="124"/>
      <c r="FU446" s="124"/>
      <c r="FV446" s="124"/>
      <c r="FW446" s="124"/>
      <c r="FX446" s="124"/>
      <c r="FY446" s="124"/>
      <c r="FZ446" s="124"/>
      <c r="GA446" s="124"/>
      <c r="GB446" s="124"/>
      <c r="GC446" s="124"/>
      <c r="GD446" s="124"/>
      <c r="GE446" s="124"/>
      <c r="GF446" s="124"/>
      <c r="GG446" s="124"/>
      <c r="GH446" s="124"/>
      <c r="GI446" s="124"/>
      <c r="GJ446" s="124"/>
      <c r="GK446" s="124"/>
      <c r="GL446" s="124"/>
      <c r="GM446" s="124"/>
      <c r="GN446" s="124"/>
      <c r="GO446" s="124"/>
      <c r="GP446" s="124"/>
      <c r="GQ446" s="124"/>
      <c r="GR446" s="124"/>
      <c r="GS446" s="124"/>
      <c r="GT446" s="124"/>
      <c r="GU446" s="124"/>
      <c r="GV446" s="124"/>
      <c r="GW446" s="124"/>
      <c r="GX446" s="124"/>
      <c r="GY446" s="124"/>
      <c r="GZ446" s="124"/>
      <c r="HA446" s="124"/>
      <c r="HB446" s="124"/>
      <c r="HC446" s="124"/>
      <c r="HD446" s="124"/>
      <c r="HE446" s="124"/>
      <c r="HF446" s="124"/>
      <c r="HG446" s="124"/>
      <c r="HH446" s="124"/>
      <c r="HI446" s="124"/>
      <c r="HJ446" s="124"/>
      <c r="HK446" s="124"/>
      <c r="HL446" s="124"/>
      <c r="HM446" s="124"/>
      <c r="HN446" s="124"/>
      <c r="HO446" s="124"/>
      <c r="HP446" s="124"/>
      <c r="HQ446" s="124"/>
      <c r="HR446" s="124"/>
    </row>
    <row r="447" spans="1:243" s="122" customFormat="1" hidden="1">
      <c r="A447" s="93" t="s">
        <v>2183</v>
      </c>
      <c r="B447" s="111" t="s">
        <v>2184</v>
      </c>
      <c r="C447" s="123" t="s">
        <v>35</v>
      </c>
      <c r="D447" s="58">
        <v>9799517.8000000007</v>
      </c>
      <c r="E447" s="58">
        <v>10313071.35</v>
      </c>
      <c r="F447" s="58">
        <v>9816042.8499999996</v>
      </c>
      <c r="G447" s="58">
        <v>10700400</v>
      </c>
      <c r="H447" s="58">
        <v>11101350</v>
      </c>
      <c r="I447" s="58">
        <v>11457750</v>
      </c>
      <c r="J447" s="58">
        <v>11829900</v>
      </c>
      <c r="K447" s="58">
        <v>12214800</v>
      </c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124"/>
      <c r="AP447" s="124"/>
      <c r="AQ447" s="124"/>
      <c r="AR447" s="124"/>
      <c r="AS447" s="124"/>
      <c r="AT447" s="124"/>
      <c r="AU447" s="124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24"/>
      <c r="CD447" s="124"/>
      <c r="CE447" s="124"/>
      <c r="CF447" s="124"/>
      <c r="CG447" s="124"/>
      <c r="CH447" s="124"/>
      <c r="CI447" s="124"/>
      <c r="CJ447" s="124"/>
      <c r="CK447" s="124"/>
      <c r="CL447" s="124"/>
      <c r="CM447" s="124"/>
      <c r="CN447" s="124"/>
      <c r="CO447" s="124"/>
      <c r="CP447" s="124"/>
      <c r="CQ447" s="124"/>
      <c r="CR447" s="124"/>
      <c r="CS447" s="124"/>
      <c r="CT447" s="124"/>
      <c r="CU447" s="124"/>
      <c r="CV447" s="124"/>
      <c r="CW447" s="124"/>
      <c r="CX447" s="124"/>
      <c r="CY447" s="124"/>
      <c r="CZ447" s="124"/>
      <c r="DA447" s="124"/>
      <c r="DB447" s="124"/>
      <c r="DC447" s="124"/>
      <c r="DD447" s="124"/>
      <c r="DE447" s="124"/>
      <c r="DF447" s="124"/>
      <c r="DG447" s="124"/>
      <c r="DH447" s="124"/>
      <c r="DI447" s="124"/>
      <c r="DJ447" s="124"/>
      <c r="DK447" s="124"/>
      <c r="DL447" s="124"/>
      <c r="DM447" s="124"/>
      <c r="DN447" s="124"/>
      <c r="DO447" s="124"/>
      <c r="DP447" s="124"/>
      <c r="DQ447" s="124"/>
      <c r="DR447" s="124"/>
      <c r="DS447" s="124"/>
      <c r="DT447" s="124"/>
      <c r="DU447" s="124"/>
      <c r="DV447" s="124"/>
      <c r="DW447" s="124"/>
      <c r="DX447" s="124"/>
      <c r="DY447" s="124"/>
      <c r="DZ447" s="124"/>
      <c r="EA447" s="124"/>
      <c r="EB447" s="124"/>
      <c r="EC447" s="124"/>
      <c r="ED447" s="124"/>
      <c r="EE447" s="124"/>
      <c r="EF447" s="124"/>
      <c r="EG447" s="124"/>
      <c r="EH447" s="124"/>
      <c r="EI447" s="124"/>
      <c r="EJ447" s="124"/>
      <c r="EK447" s="124"/>
      <c r="EL447" s="124"/>
      <c r="EM447" s="124"/>
      <c r="EN447" s="124"/>
      <c r="EO447" s="124"/>
      <c r="EP447" s="124"/>
      <c r="EQ447" s="124"/>
      <c r="ER447" s="124"/>
      <c r="ES447" s="124"/>
      <c r="ET447" s="124"/>
      <c r="EU447" s="124"/>
      <c r="EV447" s="124"/>
      <c r="EW447" s="124"/>
      <c r="EX447" s="124"/>
      <c r="EY447" s="124"/>
      <c r="EZ447" s="124"/>
      <c r="FA447" s="124"/>
      <c r="FB447" s="124"/>
      <c r="FC447" s="124"/>
      <c r="FD447" s="124"/>
      <c r="FE447" s="124"/>
      <c r="FF447" s="124"/>
      <c r="FG447" s="124"/>
      <c r="FH447" s="124"/>
      <c r="FI447" s="124"/>
      <c r="FJ447" s="124"/>
      <c r="FK447" s="124"/>
      <c r="FL447" s="124"/>
      <c r="FM447" s="124"/>
      <c r="FN447" s="124"/>
      <c r="FO447" s="124"/>
      <c r="FP447" s="124"/>
      <c r="FQ447" s="124"/>
      <c r="FR447" s="124"/>
      <c r="FS447" s="124"/>
      <c r="FT447" s="124"/>
      <c r="FU447" s="124"/>
      <c r="FV447" s="124"/>
      <c r="FW447" s="124"/>
      <c r="FX447" s="124"/>
      <c r="FY447" s="124"/>
      <c r="FZ447" s="124"/>
      <c r="GA447" s="124"/>
      <c r="GB447" s="124"/>
      <c r="GC447" s="124"/>
      <c r="GD447" s="124"/>
      <c r="GE447" s="124"/>
      <c r="GF447" s="124"/>
      <c r="GG447" s="124"/>
      <c r="GH447" s="124"/>
      <c r="GI447" s="124"/>
      <c r="GJ447" s="124"/>
      <c r="GK447" s="124"/>
      <c r="GL447" s="124"/>
      <c r="GM447" s="124"/>
      <c r="GN447" s="124"/>
      <c r="GO447" s="124"/>
      <c r="GP447" s="124"/>
      <c r="GQ447" s="124"/>
      <c r="GR447" s="124"/>
      <c r="GS447" s="124"/>
      <c r="GT447" s="124"/>
      <c r="GU447" s="124"/>
      <c r="GV447" s="124"/>
      <c r="GW447" s="124"/>
      <c r="GX447" s="124"/>
      <c r="GY447" s="124"/>
      <c r="GZ447" s="124"/>
      <c r="HA447" s="124"/>
      <c r="HB447" s="124"/>
      <c r="HC447" s="124"/>
      <c r="HD447" s="124"/>
      <c r="HE447" s="124"/>
      <c r="HF447" s="124"/>
      <c r="HG447" s="124"/>
      <c r="HH447" s="124"/>
      <c r="HI447" s="124"/>
      <c r="HJ447" s="124"/>
      <c r="HK447" s="124"/>
      <c r="HL447" s="124"/>
      <c r="HM447" s="124"/>
      <c r="HN447" s="124"/>
      <c r="HO447" s="124"/>
      <c r="HP447" s="124"/>
      <c r="HQ447" s="124"/>
      <c r="HR447" s="124"/>
    </row>
    <row r="448" spans="1:243" s="122" customFormat="1" hidden="1">
      <c r="A448" s="93" t="s">
        <v>2185</v>
      </c>
      <c r="B448" s="111" t="s">
        <v>2186</v>
      </c>
      <c r="C448" s="123" t="s">
        <v>249</v>
      </c>
      <c r="D448" s="58">
        <v>13066022.939999999</v>
      </c>
      <c r="E448" s="58">
        <v>13750761.119999999</v>
      </c>
      <c r="F448" s="58">
        <v>13088056.43</v>
      </c>
      <c r="G448" s="58">
        <v>14267200</v>
      </c>
      <c r="H448" s="58">
        <v>14801800</v>
      </c>
      <c r="I448" s="58">
        <v>15277000</v>
      </c>
      <c r="J448" s="58">
        <v>15773200</v>
      </c>
      <c r="K448" s="58">
        <v>16286400</v>
      </c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4"/>
      <c r="AI448" s="124"/>
      <c r="AJ448" s="124"/>
      <c r="AK448" s="124"/>
      <c r="AL448" s="124"/>
      <c r="AM448" s="124"/>
      <c r="AN448" s="124"/>
      <c r="AO448" s="124"/>
      <c r="AP448" s="124"/>
      <c r="AQ448" s="124"/>
      <c r="AR448" s="124"/>
      <c r="AS448" s="124"/>
      <c r="AT448" s="124"/>
      <c r="AU448" s="124"/>
      <c r="AV448" s="124"/>
      <c r="AW448" s="124"/>
      <c r="AX448" s="124"/>
      <c r="AY448" s="124"/>
      <c r="AZ448" s="124"/>
      <c r="BA448" s="124"/>
      <c r="BB448" s="124"/>
      <c r="BC448" s="124"/>
      <c r="BD448" s="124"/>
      <c r="BE448" s="124"/>
      <c r="BF448" s="124"/>
      <c r="BG448" s="124"/>
      <c r="BH448" s="124"/>
      <c r="BI448" s="124"/>
      <c r="BJ448" s="124"/>
      <c r="BK448" s="124"/>
      <c r="BL448" s="124"/>
      <c r="BM448" s="124"/>
      <c r="BN448" s="124"/>
      <c r="BO448" s="124"/>
      <c r="BP448" s="124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  <c r="CC448" s="124"/>
      <c r="CD448" s="124"/>
      <c r="CE448" s="124"/>
      <c r="CF448" s="124"/>
      <c r="CG448" s="124"/>
      <c r="CH448" s="124"/>
      <c r="CI448" s="124"/>
      <c r="CJ448" s="124"/>
      <c r="CK448" s="124"/>
      <c r="CL448" s="124"/>
      <c r="CM448" s="124"/>
      <c r="CN448" s="124"/>
      <c r="CO448" s="124"/>
      <c r="CP448" s="124"/>
      <c r="CQ448" s="124"/>
      <c r="CR448" s="124"/>
      <c r="CS448" s="124"/>
      <c r="CT448" s="124"/>
      <c r="CU448" s="124"/>
      <c r="CV448" s="124"/>
      <c r="CW448" s="124"/>
      <c r="CX448" s="124"/>
      <c r="CY448" s="124"/>
      <c r="CZ448" s="124"/>
      <c r="DA448" s="124"/>
      <c r="DB448" s="124"/>
      <c r="DC448" s="124"/>
      <c r="DD448" s="124"/>
      <c r="DE448" s="124"/>
      <c r="DF448" s="124"/>
      <c r="DG448" s="124"/>
      <c r="DH448" s="124"/>
      <c r="DI448" s="124"/>
      <c r="DJ448" s="124"/>
      <c r="DK448" s="124"/>
      <c r="DL448" s="124"/>
      <c r="DM448" s="124"/>
      <c r="DN448" s="124"/>
      <c r="DO448" s="124"/>
      <c r="DP448" s="124"/>
      <c r="DQ448" s="124"/>
      <c r="DR448" s="124"/>
      <c r="DS448" s="124"/>
      <c r="DT448" s="124"/>
      <c r="DU448" s="124"/>
      <c r="DV448" s="124"/>
      <c r="DW448" s="124"/>
      <c r="DX448" s="124"/>
      <c r="DY448" s="124"/>
      <c r="DZ448" s="124"/>
      <c r="EA448" s="124"/>
      <c r="EB448" s="124"/>
      <c r="EC448" s="124"/>
      <c r="ED448" s="124"/>
      <c r="EE448" s="124"/>
      <c r="EF448" s="124"/>
      <c r="EG448" s="124"/>
      <c r="EH448" s="124"/>
      <c r="EI448" s="124"/>
      <c r="EJ448" s="124"/>
      <c r="EK448" s="124"/>
      <c r="EL448" s="124"/>
      <c r="EM448" s="124"/>
      <c r="EN448" s="124"/>
      <c r="EO448" s="124"/>
      <c r="EP448" s="124"/>
      <c r="EQ448" s="124"/>
      <c r="ER448" s="124"/>
      <c r="ES448" s="124"/>
      <c r="ET448" s="124"/>
      <c r="EU448" s="124"/>
      <c r="EV448" s="124"/>
      <c r="EW448" s="124"/>
      <c r="EX448" s="124"/>
      <c r="EY448" s="124"/>
      <c r="EZ448" s="124"/>
      <c r="FA448" s="124"/>
      <c r="FB448" s="124"/>
      <c r="FC448" s="124"/>
      <c r="FD448" s="124"/>
      <c r="FE448" s="124"/>
      <c r="FF448" s="124"/>
      <c r="FG448" s="124"/>
      <c r="FH448" s="124"/>
      <c r="FI448" s="124"/>
      <c r="FJ448" s="124"/>
      <c r="FK448" s="124"/>
      <c r="FL448" s="124"/>
      <c r="FM448" s="124"/>
      <c r="FN448" s="124"/>
      <c r="FO448" s="124"/>
      <c r="FP448" s="124"/>
      <c r="FQ448" s="124"/>
      <c r="FR448" s="124"/>
      <c r="FS448" s="124"/>
      <c r="FT448" s="124"/>
      <c r="FU448" s="124"/>
      <c r="FV448" s="124"/>
      <c r="FW448" s="124"/>
      <c r="FX448" s="124"/>
      <c r="FY448" s="124"/>
      <c r="FZ448" s="124"/>
      <c r="GA448" s="124"/>
      <c r="GB448" s="124"/>
      <c r="GC448" s="124"/>
      <c r="GD448" s="124"/>
      <c r="GE448" s="124"/>
      <c r="GF448" s="124"/>
      <c r="GG448" s="124"/>
      <c r="GH448" s="124"/>
      <c r="GI448" s="124"/>
      <c r="GJ448" s="124"/>
      <c r="GK448" s="124"/>
      <c r="GL448" s="124"/>
      <c r="GM448" s="124"/>
      <c r="GN448" s="124"/>
      <c r="GO448" s="124"/>
      <c r="GP448" s="124"/>
      <c r="GQ448" s="124"/>
      <c r="GR448" s="124"/>
      <c r="GS448" s="124"/>
      <c r="GT448" s="124"/>
      <c r="GU448" s="124"/>
      <c r="GV448" s="124"/>
      <c r="GW448" s="124"/>
      <c r="GX448" s="124"/>
      <c r="GY448" s="124"/>
      <c r="GZ448" s="124"/>
      <c r="HA448" s="124"/>
      <c r="HB448" s="124"/>
      <c r="HC448" s="124"/>
      <c r="HD448" s="124"/>
      <c r="HE448" s="124"/>
      <c r="HF448" s="124"/>
      <c r="HG448" s="124"/>
      <c r="HH448" s="124"/>
      <c r="HI448" s="124"/>
      <c r="HJ448" s="124"/>
      <c r="HK448" s="124"/>
      <c r="HL448" s="124"/>
      <c r="HM448" s="124"/>
      <c r="HN448" s="124"/>
      <c r="HO448" s="124"/>
      <c r="HP448" s="124"/>
      <c r="HQ448" s="124"/>
      <c r="HR448" s="124"/>
    </row>
    <row r="449" spans="1:243" s="124" customFormat="1" ht="25.5" customHeight="1">
      <c r="A449" s="95" t="s">
        <v>2187</v>
      </c>
      <c r="B449" s="110" t="s">
        <v>2188</v>
      </c>
      <c r="C449" s="123"/>
      <c r="D449" s="56">
        <f t="shared" ref="D449" si="161">D450</f>
        <v>2901564.56</v>
      </c>
      <c r="E449" s="56">
        <f>E450</f>
        <v>3034232.73</v>
      </c>
      <c r="F449" s="56">
        <f t="shared" ref="F449:K449" si="162">F450</f>
        <v>2944836.9699999997</v>
      </c>
      <c r="G449" s="56">
        <f t="shared" si="162"/>
        <v>3112000</v>
      </c>
      <c r="H449" s="56">
        <f t="shared" si="162"/>
        <v>3230000</v>
      </c>
      <c r="I449" s="56">
        <f t="shared" si="162"/>
        <v>3350000</v>
      </c>
      <c r="J449" s="56">
        <f t="shared" si="162"/>
        <v>3460000</v>
      </c>
      <c r="K449" s="56">
        <f t="shared" si="162"/>
        <v>3570000</v>
      </c>
      <c r="HS449" s="122"/>
      <c r="HT449" s="122"/>
      <c r="HU449" s="122"/>
      <c r="HV449" s="122"/>
      <c r="HW449" s="122"/>
      <c r="HX449" s="122"/>
      <c r="HY449" s="122"/>
      <c r="HZ449" s="122"/>
      <c r="IA449" s="122"/>
      <c r="IB449" s="122"/>
      <c r="IC449" s="122"/>
      <c r="ID449" s="122"/>
      <c r="IE449" s="122"/>
      <c r="IF449" s="122"/>
      <c r="IG449" s="122"/>
      <c r="IH449" s="122"/>
      <c r="II449" s="122"/>
    </row>
    <row r="450" spans="1:243" s="124" customFormat="1" ht="25.5" hidden="1" customHeight="1">
      <c r="A450" s="93" t="s">
        <v>2189</v>
      </c>
      <c r="B450" s="111" t="s">
        <v>2190</v>
      </c>
      <c r="C450" s="123"/>
      <c r="D450" s="58">
        <f t="shared" ref="D450:K450" si="163">SUM(D451:D453)</f>
        <v>2901564.56</v>
      </c>
      <c r="E450" s="58">
        <f t="shared" si="163"/>
        <v>3034232.73</v>
      </c>
      <c r="F450" s="58">
        <f t="shared" si="163"/>
        <v>2944836.9699999997</v>
      </c>
      <c r="G450" s="58">
        <f t="shared" si="163"/>
        <v>3112000</v>
      </c>
      <c r="H450" s="58">
        <f t="shared" si="163"/>
        <v>3230000</v>
      </c>
      <c r="I450" s="58">
        <f t="shared" si="163"/>
        <v>3350000</v>
      </c>
      <c r="J450" s="58">
        <f t="shared" si="163"/>
        <v>3460000</v>
      </c>
      <c r="K450" s="58">
        <f t="shared" si="163"/>
        <v>3570000</v>
      </c>
      <c r="HS450" s="122"/>
      <c r="HT450" s="122"/>
      <c r="HU450" s="122"/>
      <c r="HV450" s="122"/>
      <c r="HW450" s="122"/>
      <c r="HX450" s="122"/>
      <c r="HY450" s="122"/>
      <c r="HZ450" s="122"/>
      <c r="IA450" s="122"/>
      <c r="IB450" s="122"/>
      <c r="IC450" s="122"/>
      <c r="ID450" s="122"/>
      <c r="IE450" s="122"/>
      <c r="IF450" s="122"/>
      <c r="IG450" s="122"/>
      <c r="IH450" s="122"/>
      <c r="II450" s="122"/>
    </row>
    <row r="451" spans="1:243" s="122" customFormat="1" ht="18" hidden="1">
      <c r="A451" s="93" t="s">
        <v>2191</v>
      </c>
      <c r="B451" s="111" t="s">
        <v>2192</v>
      </c>
      <c r="C451" s="123" t="s">
        <v>29</v>
      </c>
      <c r="D451" s="58">
        <v>1740938.73</v>
      </c>
      <c r="E451" s="58">
        <v>1820539.64</v>
      </c>
      <c r="F451" s="58">
        <v>1766902.17</v>
      </c>
      <c r="G451" s="58">
        <v>1867200</v>
      </c>
      <c r="H451" s="58">
        <v>1938000</v>
      </c>
      <c r="I451" s="58">
        <v>2010000</v>
      </c>
      <c r="J451" s="58">
        <v>2076000</v>
      </c>
      <c r="K451" s="58">
        <v>2142000</v>
      </c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4"/>
      <c r="AJ451" s="124"/>
      <c r="AK451" s="124"/>
      <c r="AL451" s="124"/>
      <c r="AM451" s="124"/>
      <c r="AN451" s="124"/>
      <c r="AO451" s="124"/>
      <c r="AP451" s="124"/>
      <c r="AQ451" s="124"/>
      <c r="AR451" s="124"/>
      <c r="AS451" s="124"/>
      <c r="AT451" s="124"/>
      <c r="AU451" s="124"/>
      <c r="AV451" s="124"/>
      <c r="AW451" s="124"/>
      <c r="AX451" s="124"/>
      <c r="AY451" s="124"/>
      <c r="AZ451" s="124"/>
      <c r="BA451" s="124"/>
      <c r="BB451" s="124"/>
      <c r="BC451" s="124"/>
      <c r="BD451" s="124"/>
      <c r="BE451" s="124"/>
      <c r="BF451" s="124"/>
      <c r="BG451" s="124"/>
      <c r="BH451" s="124"/>
      <c r="BI451" s="124"/>
      <c r="BJ451" s="124"/>
      <c r="BK451" s="124"/>
      <c r="BL451" s="124"/>
      <c r="BM451" s="124"/>
      <c r="BN451" s="124"/>
      <c r="BO451" s="124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  <c r="CC451" s="124"/>
      <c r="CD451" s="124"/>
      <c r="CE451" s="124"/>
      <c r="CF451" s="124"/>
      <c r="CG451" s="124"/>
      <c r="CH451" s="124"/>
      <c r="CI451" s="124"/>
      <c r="CJ451" s="124"/>
      <c r="CK451" s="124"/>
      <c r="CL451" s="124"/>
      <c r="CM451" s="124"/>
      <c r="CN451" s="124"/>
      <c r="CO451" s="124"/>
      <c r="CP451" s="124"/>
      <c r="CQ451" s="124"/>
      <c r="CR451" s="124"/>
      <c r="CS451" s="124"/>
      <c r="CT451" s="124"/>
      <c r="CU451" s="124"/>
      <c r="CV451" s="124"/>
      <c r="CW451" s="124"/>
      <c r="CX451" s="124"/>
      <c r="CY451" s="124"/>
      <c r="CZ451" s="124"/>
      <c r="DA451" s="124"/>
      <c r="DB451" s="124"/>
      <c r="DC451" s="124"/>
      <c r="DD451" s="124"/>
      <c r="DE451" s="124"/>
      <c r="DF451" s="124"/>
      <c r="DG451" s="124"/>
      <c r="DH451" s="124"/>
      <c r="DI451" s="124"/>
      <c r="DJ451" s="124"/>
      <c r="DK451" s="124"/>
      <c r="DL451" s="124"/>
      <c r="DM451" s="124"/>
      <c r="DN451" s="124"/>
      <c r="DO451" s="124"/>
      <c r="DP451" s="124"/>
      <c r="DQ451" s="124"/>
      <c r="DR451" s="124"/>
      <c r="DS451" s="124"/>
      <c r="DT451" s="124"/>
      <c r="DU451" s="124"/>
      <c r="DV451" s="124"/>
      <c r="DW451" s="124"/>
      <c r="DX451" s="124"/>
      <c r="DY451" s="124"/>
      <c r="DZ451" s="124"/>
      <c r="EA451" s="124"/>
      <c r="EB451" s="124"/>
      <c r="EC451" s="124"/>
      <c r="ED451" s="124"/>
      <c r="EE451" s="124"/>
      <c r="EF451" s="124"/>
      <c r="EG451" s="124"/>
      <c r="EH451" s="124"/>
      <c r="EI451" s="124"/>
      <c r="EJ451" s="124"/>
      <c r="EK451" s="124"/>
      <c r="EL451" s="124"/>
      <c r="EM451" s="124"/>
      <c r="EN451" s="124"/>
      <c r="EO451" s="124"/>
      <c r="EP451" s="124"/>
      <c r="EQ451" s="124"/>
      <c r="ER451" s="124"/>
      <c r="ES451" s="124"/>
      <c r="ET451" s="124"/>
      <c r="EU451" s="124"/>
      <c r="EV451" s="124"/>
      <c r="EW451" s="124"/>
      <c r="EX451" s="124"/>
      <c r="EY451" s="124"/>
      <c r="EZ451" s="124"/>
      <c r="FA451" s="124"/>
      <c r="FB451" s="124"/>
      <c r="FC451" s="124"/>
      <c r="FD451" s="124"/>
      <c r="FE451" s="124"/>
      <c r="FF451" s="124"/>
      <c r="FG451" s="124"/>
      <c r="FH451" s="124"/>
      <c r="FI451" s="124"/>
      <c r="FJ451" s="124"/>
      <c r="FK451" s="124"/>
      <c r="FL451" s="124"/>
      <c r="FM451" s="124"/>
      <c r="FN451" s="124"/>
      <c r="FO451" s="124"/>
      <c r="FP451" s="124"/>
      <c r="FQ451" s="124"/>
      <c r="FR451" s="124"/>
      <c r="FS451" s="124"/>
      <c r="FT451" s="124"/>
      <c r="FU451" s="124"/>
      <c r="FV451" s="124"/>
      <c r="FW451" s="124"/>
      <c r="FX451" s="124"/>
      <c r="FY451" s="124"/>
      <c r="FZ451" s="124"/>
      <c r="GA451" s="124"/>
      <c r="GB451" s="124"/>
      <c r="GC451" s="124"/>
      <c r="GD451" s="124"/>
      <c r="GE451" s="124"/>
      <c r="GF451" s="124"/>
      <c r="GG451" s="124"/>
      <c r="GH451" s="124"/>
      <c r="GI451" s="124"/>
      <c r="GJ451" s="124"/>
      <c r="GK451" s="124"/>
      <c r="GL451" s="124"/>
      <c r="GM451" s="124"/>
      <c r="GN451" s="124"/>
      <c r="GO451" s="124"/>
      <c r="GP451" s="124"/>
      <c r="GQ451" s="124"/>
      <c r="GR451" s="124"/>
      <c r="GS451" s="124"/>
      <c r="GT451" s="124"/>
      <c r="GU451" s="124"/>
      <c r="GV451" s="124"/>
      <c r="GW451" s="124"/>
      <c r="GX451" s="124"/>
      <c r="GY451" s="124"/>
      <c r="GZ451" s="124"/>
      <c r="HA451" s="124"/>
      <c r="HB451" s="124"/>
      <c r="HC451" s="124"/>
      <c r="HD451" s="124"/>
      <c r="HE451" s="124"/>
      <c r="HF451" s="124"/>
      <c r="HG451" s="124"/>
      <c r="HH451" s="124"/>
      <c r="HI451" s="124"/>
      <c r="HJ451" s="124"/>
      <c r="HK451" s="124"/>
      <c r="HL451" s="124"/>
      <c r="HM451" s="124"/>
      <c r="HN451" s="124"/>
      <c r="HO451" s="124"/>
      <c r="HP451" s="124"/>
      <c r="HQ451" s="124"/>
      <c r="HR451" s="124"/>
    </row>
    <row r="452" spans="1:243" s="122" customFormat="1" ht="18" hidden="1">
      <c r="A452" s="93" t="s">
        <v>2193</v>
      </c>
      <c r="B452" s="111" t="s">
        <v>2194</v>
      </c>
      <c r="C452" s="123" t="s">
        <v>32</v>
      </c>
      <c r="D452" s="58">
        <v>725391.14</v>
      </c>
      <c r="E452" s="58">
        <v>758558.18</v>
      </c>
      <c r="F452" s="58">
        <v>736209.25</v>
      </c>
      <c r="G452" s="58">
        <v>778000</v>
      </c>
      <c r="H452" s="58">
        <v>807500</v>
      </c>
      <c r="I452" s="58">
        <v>837500</v>
      </c>
      <c r="J452" s="58">
        <v>865000</v>
      </c>
      <c r="K452" s="58">
        <v>892500</v>
      </c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4"/>
      <c r="AI452" s="124"/>
      <c r="AJ452" s="124"/>
      <c r="AK452" s="124"/>
      <c r="AL452" s="124"/>
      <c r="AM452" s="124"/>
      <c r="AN452" s="124"/>
      <c r="AO452" s="124"/>
      <c r="AP452" s="124"/>
      <c r="AQ452" s="124"/>
      <c r="AR452" s="124"/>
      <c r="AS452" s="124"/>
      <c r="AT452" s="124"/>
      <c r="AU452" s="124"/>
      <c r="AV452" s="124"/>
      <c r="AW452" s="124"/>
      <c r="AX452" s="124"/>
      <c r="AY452" s="124"/>
      <c r="AZ452" s="124"/>
      <c r="BA452" s="124"/>
      <c r="BB452" s="124"/>
      <c r="BC452" s="124"/>
      <c r="BD452" s="124"/>
      <c r="BE452" s="124"/>
      <c r="BF452" s="124"/>
      <c r="BG452" s="124"/>
      <c r="BH452" s="124"/>
      <c r="BI452" s="124"/>
      <c r="BJ452" s="124"/>
      <c r="BK452" s="124"/>
      <c r="BL452" s="124"/>
      <c r="BM452" s="124"/>
      <c r="BN452" s="124"/>
      <c r="BO452" s="124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  <c r="CC452" s="124"/>
      <c r="CD452" s="124"/>
      <c r="CE452" s="124"/>
      <c r="CF452" s="124"/>
      <c r="CG452" s="124"/>
      <c r="CH452" s="124"/>
      <c r="CI452" s="124"/>
      <c r="CJ452" s="124"/>
      <c r="CK452" s="124"/>
      <c r="CL452" s="124"/>
      <c r="CM452" s="124"/>
      <c r="CN452" s="124"/>
      <c r="CO452" s="124"/>
      <c r="CP452" s="124"/>
      <c r="CQ452" s="124"/>
      <c r="CR452" s="124"/>
      <c r="CS452" s="124"/>
      <c r="CT452" s="124"/>
      <c r="CU452" s="124"/>
      <c r="CV452" s="124"/>
      <c r="CW452" s="124"/>
      <c r="CX452" s="124"/>
      <c r="CY452" s="124"/>
      <c r="CZ452" s="124"/>
      <c r="DA452" s="124"/>
      <c r="DB452" s="124"/>
      <c r="DC452" s="124"/>
      <c r="DD452" s="124"/>
      <c r="DE452" s="124"/>
      <c r="DF452" s="124"/>
      <c r="DG452" s="124"/>
      <c r="DH452" s="124"/>
      <c r="DI452" s="124"/>
      <c r="DJ452" s="124"/>
      <c r="DK452" s="124"/>
      <c r="DL452" s="124"/>
      <c r="DM452" s="124"/>
      <c r="DN452" s="124"/>
      <c r="DO452" s="124"/>
      <c r="DP452" s="124"/>
      <c r="DQ452" s="124"/>
      <c r="DR452" s="124"/>
      <c r="DS452" s="124"/>
      <c r="DT452" s="124"/>
      <c r="DU452" s="124"/>
      <c r="DV452" s="124"/>
      <c r="DW452" s="124"/>
      <c r="DX452" s="124"/>
      <c r="DY452" s="124"/>
      <c r="DZ452" s="124"/>
      <c r="EA452" s="124"/>
      <c r="EB452" s="124"/>
      <c r="EC452" s="124"/>
      <c r="ED452" s="124"/>
      <c r="EE452" s="124"/>
      <c r="EF452" s="124"/>
      <c r="EG452" s="124"/>
      <c r="EH452" s="124"/>
      <c r="EI452" s="124"/>
      <c r="EJ452" s="124"/>
      <c r="EK452" s="124"/>
      <c r="EL452" s="124"/>
      <c r="EM452" s="124"/>
      <c r="EN452" s="124"/>
      <c r="EO452" s="124"/>
      <c r="EP452" s="124"/>
      <c r="EQ452" s="124"/>
      <c r="ER452" s="124"/>
      <c r="ES452" s="124"/>
      <c r="ET452" s="124"/>
      <c r="EU452" s="124"/>
      <c r="EV452" s="124"/>
      <c r="EW452" s="124"/>
      <c r="EX452" s="124"/>
      <c r="EY452" s="124"/>
      <c r="EZ452" s="124"/>
      <c r="FA452" s="124"/>
      <c r="FB452" s="124"/>
      <c r="FC452" s="124"/>
      <c r="FD452" s="124"/>
      <c r="FE452" s="124"/>
      <c r="FF452" s="124"/>
      <c r="FG452" s="124"/>
      <c r="FH452" s="124"/>
      <c r="FI452" s="124"/>
      <c r="FJ452" s="124"/>
      <c r="FK452" s="124"/>
      <c r="FL452" s="124"/>
      <c r="FM452" s="124"/>
      <c r="FN452" s="124"/>
      <c r="FO452" s="124"/>
      <c r="FP452" s="124"/>
      <c r="FQ452" s="124"/>
      <c r="FR452" s="124"/>
      <c r="FS452" s="124"/>
      <c r="FT452" s="124"/>
      <c r="FU452" s="124"/>
      <c r="FV452" s="124"/>
      <c r="FW452" s="124"/>
      <c r="FX452" s="124"/>
      <c r="FY452" s="124"/>
      <c r="FZ452" s="124"/>
      <c r="GA452" s="124"/>
      <c r="GB452" s="124"/>
      <c r="GC452" s="124"/>
      <c r="GD452" s="124"/>
      <c r="GE452" s="124"/>
      <c r="GF452" s="124"/>
      <c r="GG452" s="124"/>
      <c r="GH452" s="124"/>
      <c r="GI452" s="124"/>
      <c r="GJ452" s="124"/>
      <c r="GK452" s="124"/>
      <c r="GL452" s="124"/>
      <c r="GM452" s="124"/>
      <c r="GN452" s="124"/>
      <c r="GO452" s="124"/>
      <c r="GP452" s="124"/>
      <c r="GQ452" s="124"/>
      <c r="GR452" s="124"/>
      <c r="GS452" s="124"/>
      <c r="GT452" s="124"/>
      <c r="GU452" s="124"/>
      <c r="GV452" s="124"/>
      <c r="GW452" s="124"/>
      <c r="GX452" s="124"/>
      <c r="GY452" s="124"/>
      <c r="GZ452" s="124"/>
      <c r="HA452" s="124"/>
      <c r="HB452" s="124"/>
      <c r="HC452" s="124"/>
      <c r="HD452" s="124"/>
      <c r="HE452" s="124"/>
      <c r="HF452" s="124"/>
      <c r="HG452" s="124"/>
      <c r="HH452" s="124"/>
      <c r="HI452" s="124"/>
      <c r="HJ452" s="124"/>
      <c r="HK452" s="124"/>
      <c r="HL452" s="124"/>
      <c r="HM452" s="124"/>
      <c r="HN452" s="124"/>
      <c r="HO452" s="124"/>
      <c r="HP452" s="124"/>
      <c r="HQ452" s="124"/>
      <c r="HR452" s="124"/>
    </row>
    <row r="453" spans="1:243" s="122" customFormat="1" ht="18" hidden="1">
      <c r="A453" s="93" t="s">
        <v>2195</v>
      </c>
      <c r="B453" s="111" t="s">
        <v>2196</v>
      </c>
      <c r="C453" s="123" t="s">
        <v>35</v>
      </c>
      <c r="D453" s="58">
        <v>435234.69</v>
      </c>
      <c r="E453" s="58">
        <v>455134.91</v>
      </c>
      <c r="F453" s="58">
        <v>441725.55</v>
      </c>
      <c r="G453" s="58">
        <v>466800</v>
      </c>
      <c r="H453" s="58">
        <v>484500</v>
      </c>
      <c r="I453" s="58">
        <v>502500</v>
      </c>
      <c r="J453" s="58">
        <v>519000</v>
      </c>
      <c r="K453" s="58">
        <v>535500</v>
      </c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4"/>
      <c r="AY453" s="124"/>
      <c r="AZ453" s="124"/>
      <c r="BA453" s="124"/>
      <c r="BB453" s="124"/>
      <c r="BC453" s="124"/>
      <c r="BD453" s="124"/>
      <c r="BE453" s="124"/>
      <c r="BF453" s="124"/>
      <c r="BG453" s="124"/>
      <c r="BH453" s="124"/>
      <c r="BI453" s="124"/>
      <c r="BJ453" s="124"/>
      <c r="BK453" s="124"/>
      <c r="BL453" s="124"/>
      <c r="BM453" s="124"/>
      <c r="BN453" s="124"/>
      <c r="BO453" s="124"/>
      <c r="BP453" s="124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  <c r="CC453" s="124"/>
      <c r="CD453" s="124"/>
      <c r="CE453" s="124"/>
      <c r="CF453" s="124"/>
      <c r="CG453" s="124"/>
      <c r="CH453" s="124"/>
      <c r="CI453" s="124"/>
      <c r="CJ453" s="124"/>
      <c r="CK453" s="124"/>
      <c r="CL453" s="124"/>
      <c r="CM453" s="124"/>
      <c r="CN453" s="124"/>
      <c r="CO453" s="124"/>
      <c r="CP453" s="124"/>
      <c r="CQ453" s="124"/>
      <c r="CR453" s="124"/>
      <c r="CS453" s="124"/>
      <c r="CT453" s="124"/>
      <c r="CU453" s="124"/>
      <c r="CV453" s="124"/>
      <c r="CW453" s="124"/>
      <c r="CX453" s="124"/>
      <c r="CY453" s="124"/>
      <c r="CZ453" s="124"/>
      <c r="DA453" s="124"/>
      <c r="DB453" s="124"/>
      <c r="DC453" s="124"/>
      <c r="DD453" s="124"/>
      <c r="DE453" s="124"/>
      <c r="DF453" s="124"/>
      <c r="DG453" s="124"/>
      <c r="DH453" s="124"/>
      <c r="DI453" s="124"/>
      <c r="DJ453" s="124"/>
      <c r="DK453" s="124"/>
      <c r="DL453" s="124"/>
      <c r="DM453" s="124"/>
      <c r="DN453" s="124"/>
      <c r="DO453" s="124"/>
      <c r="DP453" s="124"/>
      <c r="DQ453" s="124"/>
      <c r="DR453" s="124"/>
      <c r="DS453" s="124"/>
      <c r="DT453" s="124"/>
      <c r="DU453" s="124"/>
      <c r="DV453" s="124"/>
      <c r="DW453" s="124"/>
      <c r="DX453" s="124"/>
      <c r="DY453" s="124"/>
      <c r="DZ453" s="124"/>
      <c r="EA453" s="124"/>
      <c r="EB453" s="124"/>
      <c r="EC453" s="124"/>
      <c r="ED453" s="124"/>
      <c r="EE453" s="124"/>
      <c r="EF453" s="124"/>
      <c r="EG453" s="124"/>
      <c r="EH453" s="124"/>
      <c r="EI453" s="124"/>
      <c r="EJ453" s="124"/>
      <c r="EK453" s="124"/>
      <c r="EL453" s="124"/>
      <c r="EM453" s="124"/>
      <c r="EN453" s="124"/>
      <c r="EO453" s="124"/>
      <c r="EP453" s="124"/>
      <c r="EQ453" s="124"/>
      <c r="ER453" s="124"/>
      <c r="ES453" s="124"/>
      <c r="ET453" s="124"/>
      <c r="EU453" s="124"/>
      <c r="EV453" s="124"/>
      <c r="EW453" s="124"/>
      <c r="EX453" s="124"/>
      <c r="EY453" s="124"/>
      <c r="EZ453" s="124"/>
      <c r="FA453" s="124"/>
      <c r="FB453" s="124"/>
      <c r="FC453" s="124"/>
      <c r="FD453" s="124"/>
      <c r="FE453" s="124"/>
      <c r="FF453" s="124"/>
      <c r="FG453" s="124"/>
      <c r="FH453" s="124"/>
      <c r="FI453" s="124"/>
      <c r="FJ453" s="124"/>
      <c r="FK453" s="124"/>
      <c r="FL453" s="124"/>
      <c r="FM453" s="124"/>
      <c r="FN453" s="124"/>
      <c r="FO453" s="124"/>
      <c r="FP453" s="124"/>
      <c r="FQ453" s="124"/>
      <c r="FR453" s="124"/>
      <c r="FS453" s="124"/>
      <c r="FT453" s="124"/>
      <c r="FU453" s="124"/>
      <c r="FV453" s="124"/>
      <c r="FW453" s="124"/>
      <c r="FX453" s="124"/>
      <c r="FY453" s="124"/>
      <c r="FZ453" s="124"/>
      <c r="GA453" s="124"/>
      <c r="GB453" s="124"/>
      <c r="GC453" s="124"/>
      <c r="GD453" s="124"/>
      <c r="GE453" s="124"/>
      <c r="GF453" s="124"/>
      <c r="GG453" s="124"/>
      <c r="GH453" s="124"/>
      <c r="GI453" s="124"/>
      <c r="GJ453" s="124"/>
      <c r="GK453" s="124"/>
      <c r="GL453" s="124"/>
      <c r="GM453" s="124"/>
      <c r="GN453" s="124"/>
      <c r="GO453" s="124"/>
      <c r="GP453" s="124"/>
      <c r="GQ453" s="124"/>
      <c r="GR453" s="124"/>
      <c r="GS453" s="124"/>
      <c r="GT453" s="124"/>
      <c r="GU453" s="124"/>
      <c r="GV453" s="124"/>
      <c r="GW453" s="124"/>
      <c r="GX453" s="124"/>
      <c r="GY453" s="124"/>
      <c r="GZ453" s="124"/>
      <c r="HA453" s="124"/>
      <c r="HB453" s="124"/>
      <c r="HC453" s="124"/>
      <c r="HD453" s="124"/>
      <c r="HE453" s="124"/>
      <c r="HF453" s="124"/>
      <c r="HG453" s="124"/>
      <c r="HH453" s="124"/>
      <c r="HI453" s="124"/>
      <c r="HJ453" s="124"/>
      <c r="HK453" s="124"/>
      <c r="HL453" s="124"/>
      <c r="HM453" s="124"/>
      <c r="HN453" s="124"/>
      <c r="HO453" s="124"/>
      <c r="HP453" s="124"/>
      <c r="HQ453" s="124"/>
      <c r="HR453" s="124"/>
    </row>
    <row r="454" spans="1:243" s="124" customFormat="1" ht="25.5" customHeight="1">
      <c r="A454" s="95" t="s">
        <v>2197</v>
      </c>
      <c r="B454" s="110" t="s">
        <v>2198</v>
      </c>
      <c r="C454" s="123"/>
      <c r="D454" s="56">
        <f t="shared" ref="D454:K454" si="164">D455</f>
        <v>2830919</v>
      </c>
      <c r="E454" s="56">
        <f t="shared" si="164"/>
        <v>2922132</v>
      </c>
      <c r="F454" s="56">
        <f t="shared" si="164"/>
        <v>2951115.42</v>
      </c>
      <c r="G454" s="56">
        <f t="shared" si="164"/>
        <v>3062000</v>
      </c>
      <c r="H454" s="56">
        <f t="shared" si="164"/>
        <v>3177000</v>
      </c>
      <c r="I454" s="56">
        <f t="shared" si="164"/>
        <v>3295000</v>
      </c>
      <c r="J454" s="56">
        <f t="shared" si="164"/>
        <v>3402000</v>
      </c>
      <c r="K454" s="56">
        <f t="shared" si="164"/>
        <v>3512000</v>
      </c>
      <c r="HS454" s="122"/>
      <c r="HT454" s="122"/>
      <c r="HU454" s="122"/>
      <c r="HV454" s="122"/>
      <c r="HW454" s="122"/>
      <c r="HX454" s="122"/>
      <c r="HY454" s="122"/>
      <c r="HZ454" s="122"/>
      <c r="IA454" s="122"/>
      <c r="IB454" s="122"/>
      <c r="IC454" s="122"/>
      <c r="ID454" s="122"/>
      <c r="IE454" s="122"/>
      <c r="IF454" s="122"/>
      <c r="IG454" s="122"/>
      <c r="IH454" s="122"/>
      <c r="II454" s="122"/>
    </row>
    <row r="455" spans="1:243" s="122" customFormat="1" ht="18" hidden="1">
      <c r="A455" s="93" t="s">
        <v>2199</v>
      </c>
      <c r="B455" s="111" t="s">
        <v>2200</v>
      </c>
      <c r="C455" s="123"/>
      <c r="D455" s="58">
        <f t="shared" ref="D455:K455" si="165">SUM(D456:D458)</f>
        <v>2830919</v>
      </c>
      <c r="E455" s="58">
        <f t="shared" si="165"/>
        <v>2922132</v>
      </c>
      <c r="F455" s="58">
        <f t="shared" si="165"/>
        <v>2951115.42</v>
      </c>
      <c r="G455" s="58">
        <f t="shared" si="165"/>
        <v>3062000</v>
      </c>
      <c r="H455" s="58">
        <f t="shared" si="165"/>
        <v>3177000</v>
      </c>
      <c r="I455" s="58">
        <f t="shared" si="165"/>
        <v>3295000</v>
      </c>
      <c r="J455" s="58">
        <f t="shared" si="165"/>
        <v>3402000</v>
      </c>
      <c r="K455" s="58">
        <f t="shared" si="165"/>
        <v>3512000</v>
      </c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4"/>
      <c r="AW455" s="124"/>
      <c r="AX455" s="124"/>
      <c r="AY455" s="124"/>
      <c r="AZ455" s="124"/>
      <c r="BA455" s="124"/>
      <c r="BB455" s="124"/>
      <c r="BC455" s="124"/>
      <c r="BD455" s="124"/>
      <c r="BE455" s="124"/>
      <c r="BF455" s="124"/>
      <c r="BG455" s="124"/>
      <c r="BH455" s="124"/>
      <c r="BI455" s="124"/>
      <c r="BJ455" s="124"/>
      <c r="BK455" s="124"/>
      <c r="BL455" s="124"/>
      <c r="BM455" s="124"/>
      <c r="BN455" s="124"/>
      <c r="BO455" s="124"/>
      <c r="BP455" s="124"/>
      <c r="BQ455" s="124"/>
      <c r="BR455" s="124"/>
      <c r="BS455" s="124"/>
      <c r="BT455" s="124"/>
      <c r="BU455" s="124"/>
      <c r="BV455" s="124"/>
      <c r="BW455" s="124"/>
      <c r="BX455" s="124"/>
      <c r="BY455" s="124"/>
      <c r="BZ455" s="124"/>
      <c r="CA455" s="124"/>
      <c r="CB455" s="124"/>
      <c r="CC455" s="124"/>
      <c r="CD455" s="124"/>
      <c r="CE455" s="124"/>
      <c r="CF455" s="124"/>
      <c r="CG455" s="124"/>
      <c r="CH455" s="124"/>
      <c r="CI455" s="124"/>
      <c r="CJ455" s="124"/>
      <c r="CK455" s="124"/>
      <c r="CL455" s="124"/>
      <c r="CM455" s="124"/>
      <c r="CN455" s="124"/>
      <c r="CO455" s="124"/>
      <c r="CP455" s="124"/>
      <c r="CQ455" s="124"/>
      <c r="CR455" s="124"/>
      <c r="CS455" s="124"/>
      <c r="CT455" s="124"/>
      <c r="CU455" s="124"/>
      <c r="CV455" s="124"/>
      <c r="CW455" s="124"/>
      <c r="CX455" s="124"/>
      <c r="CY455" s="124"/>
      <c r="CZ455" s="124"/>
      <c r="DA455" s="124"/>
      <c r="DB455" s="124"/>
      <c r="DC455" s="124"/>
      <c r="DD455" s="124"/>
      <c r="DE455" s="124"/>
      <c r="DF455" s="124"/>
      <c r="DG455" s="124"/>
      <c r="DH455" s="124"/>
      <c r="DI455" s="124"/>
      <c r="DJ455" s="124"/>
      <c r="DK455" s="124"/>
      <c r="DL455" s="124"/>
      <c r="DM455" s="124"/>
      <c r="DN455" s="124"/>
      <c r="DO455" s="124"/>
      <c r="DP455" s="124"/>
      <c r="DQ455" s="124"/>
      <c r="DR455" s="124"/>
      <c r="DS455" s="124"/>
      <c r="DT455" s="124"/>
      <c r="DU455" s="124"/>
      <c r="DV455" s="124"/>
      <c r="DW455" s="124"/>
      <c r="DX455" s="124"/>
      <c r="DY455" s="124"/>
      <c r="DZ455" s="124"/>
      <c r="EA455" s="124"/>
      <c r="EB455" s="124"/>
      <c r="EC455" s="124"/>
      <c r="ED455" s="124"/>
      <c r="EE455" s="124"/>
      <c r="EF455" s="124"/>
      <c r="EG455" s="124"/>
      <c r="EH455" s="124"/>
      <c r="EI455" s="124"/>
      <c r="EJ455" s="124"/>
      <c r="EK455" s="124"/>
      <c r="EL455" s="124"/>
      <c r="EM455" s="124"/>
      <c r="EN455" s="124"/>
      <c r="EO455" s="124"/>
      <c r="EP455" s="124"/>
      <c r="EQ455" s="124"/>
      <c r="ER455" s="124"/>
      <c r="ES455" s="124"/>
      <c r="ET455" s="124"/>
      <c r="EU455" s="124"/>
      <c r="EV455" s="124"/>
      <c r="EW455" s="124"/>
      <c r="EX455" s="124"/>
      <c r="EY455" s="124"/>
      <c r="EZ455" s="124"/>
      <c r="FA455" s="124"/>
      <c r="FB455" s="124"/>
      <c r="FC455" s="124"/>
      <c r="FD455" s="124"/>
      <c r="FE455" s="124"/>
      <c r="FF455" s="124"/>
      <c r="FG455" s="124"/>
      <c r="FH455" s="124"/>
      <c r="FI455" s="124"/>
      <c r="FJ455" s="124"/>
      <c r="FK455" s="124"/>
      <c r="FL455" s="124"/>
      <c r="FM455" s="124"/>
      <c r="FN455" s="124"/>
      <c r="FO455" s="124"/>
      <c r="FP455" s="124"/>
      <c r="FQ455" s="124"/>
      <c r="FR455" s="124"/>
      <c r="FS455" s="124"/>
      <c r="FT455" s="124"/>
      <c r="FU455" s="124"/>
      <c r="FV455" s="124"/>
      <c r="FW455" s="124"/>
      <c r="FX455" s="124"/>
      <c r="FY455" s="124"/>
      <c r="FZ455" s="124"/>
      <c r="GA455" s="124"/>
      <c r="GB455" s="124"/>
      <c r="GC455" s="124"/>
      <c r="GD455" s="124"/>
      <c r="GE455" s="124"/>
      <c r="GF455" s="124"/>
      <c r="GG455" s="124"/>
      <c r="GH455" s="124"/>
      <c r="GI455" s="124"/>
      <c r="GJ455" s="124"/>
      <c r="GK455" s="124"/>
      <c r="GL455" s="124"/>
      <c r="GM455" s="124"/>
      <c r="GN455" s="124"/>
      <c r="GO455" s="124"/>
      <c r="GP455" s="124"/>
      <c r="GQ455" s="124"/>
      <c r="GR455" s="124"/>
      <c r="GS455" s="124"/>
      <c r="GT455" s="124"/>
      <c r="GU455" s="124"/>
      <c r="GV455" s="124"/>
      <c r="GW455" s="124"/>
      <c r="GX455" s="124"/>
      <c r="GY455" s="124"/>
      <c r="GZ455" s="124"/>
      <c r="HA455" s="124"/>
      <c r="HB455" s="124"/>
      <c r="HC455" s="124"/>
      <c r="HD455" s="124"/>
      <c r="HE455" s="124"/>
      <c r="HF455" s="124"/>
      <c r="HG455" s="124"/>
      <c r="HH455" s="124"/>
      <c r="HI455" s="124"/>
      <c r="HJ455" s="124"/>
      <c r="HK455" s="124"/>
      <c r="HL455" s="124"/>
      <c r="HM455" s="124"/>
      <c r="HN455" s="124"/>
      <c r="HO455" s="124"/>
      <c r="HP455" s="124"/>
      <c r="HQ455" s="124"/>
      <c r="HR455" s="124"/>
    </row>
    <row r="456" spans="1:243" s="122" customFormat="1" ht="18" hidden="1">
      <c r="A456" s="93" t="s">
        <v>2201</v>
      </c>
      <c r="B456" s="111" t="s">
        <v>2202</v>
      </c>
      <c r="C456" s="123" t="s">
        <v>29</v>
      </c>
      <c r="D456" s="58">
        <v>1698551.4</v>
      </c>
      <c r="E456" s="58">
        <v>1753279.2</v>
      </c>
      <c r="F456" s="58">
        <v>1770669.25</v>
      </c>
      <c r="G456" s="58">
        <v>1837200</v>
      </c>
      <c r="H456" s="58">
        <v>1906200</v>
      </c>
      <c r="I456" s="58">
        <v>1977000</v>
      </c>
      <c r="J456" s="58">
        <v>2041200</v>
      </c>
      <c r="K456" s="58">
        <v>2107200</v>
      </c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4"/>
      <c r="AW456" s="124"/>
      <c r="AX456" s="124"/>
      <c r="AY456" s="124"/>
      <c r="AZ456" s="124"/>
      <c r="BA456" s="124"/>
      <c r="BB456" s="124"/>
      <c r="BC456" s="124"/>
      <c r="BD456" s="124"/>
      <c r="BE456" s="124"/>
      <c r="BF456" s="124"/>
      <c r="BG456" s="124"/>
      <c r="BH456" s="124"/>
      <c r="BI456" s="124"/>
      <c r="BJ456" s="124"/>
      <c r="BK456" s="124"/>
      <c r="BL456" s="124"/>
      <c r="BM456" s="124"/>
      <c r="BN456" s="124"/>
      <c r="BO456" s="124"/>
      <c r="BP456" s="124"/>
      <c r="BQ456" s="124"/>
      <c r="BR456" s="124"/>
      <c r="BS456" s="124"/>
      <c r="BT456" s="124"/>
      <c r="BU456" s="124"/>
      <c r="BV456" s="124"/>
      <c r="BW456" s="124"/>
      <c r="BX456" s="124"/>
      <c r="BY456" s="124"/>
      <c r="BZ456" s="124"/>
      <c r="CA456" s="124"/>
      <c r="CB456" s="124"/>
      <c r="CC456" s="124"/>
      <c r="CD456" s="124"/>
      <c r="CE456" s="124"/>
      <c r="CF456" s="124"/>
      <c r="CG456" s="124"/>
      <c r="CH456" s="124"/>
      <c r="CI456" s="124"/>
      <c r="CJ456" s="124"/>
      <c r="CK456" s="124"/>
      <c r="CL456" s="124"/>
      <c r="CM456" s="124"/>
      <c r="CN456" s="124"/>
      <c r="CO456" s="124"/>
      <c r="CP456" s="124"/>
      <c r="CQ456" s="124"/>
      <c r="CR456" s="124"/>
      <c r="CS456" s="124"/>
      <c r="CT456" s="124"/>
      <c r="CU456" s="124"/>
      <c r="CV456" s="124"/>
      <c r="CW456" s="124"/>
      <c r="CX456" s="124"/>
      <c r="CY456" s="124"/>
      <c r="CZ456" s="124"/>
      <c r="DA456" s="124"/>
      <c r="DB456" s="124"/>
      <c r="DC456" s="124"/>
      <c r="DD456" s="124"/>
      <c r="DE456" s="124"/>
      <c r="DF456" s="124"/>
      <c r="DG456" s="124"/>
      <c r="DH456" s="124"/>
      <c r="DI456" s="124"/>
      <c r="DJ456" s="124"/>
      <c r="DK456" s="124"/>
      <c r="DL456" s="124"/>
      <c r="DM456" s="124"/>
      <c r="DN456" s="124"/>
      <c r="DO456" s="124"/>
      <c r="DP456" s="124"/>
      <c r="DQ456" s="124"/>
      <c r="DR456" s="124"/>
      <c r="DS456" s="124"/>
      <c r="DT456" s="124"/>
      <c r="DU456" s="124"/>
      <c r="DV456" s="124"/>
      <c r="DW456" s="124"/>
      <c r="DX456" s="124"/>
      <c r="DY456" s="124"/>
      <c r="DZ456" s="124"/>
      <c r="EA456" s="124"/>
      <c r="EB456" s="124"/>
      <c r="EC456" s="124"/>
      <c r="ED456" s="124"/>
      <c r="EE456" s="124"/>
      <c r="EF456" s="124"/>
      <c r="EG456" s="124"/>
      <c r="EH456" s="124"/>
      <c r="EI456" s="124"/>
      <c r="EJ456" s="124"/>
      <c r="EK456" s="124"/>
      <c r="EL456" s="124"/>
      <c r="EM456" s="124"/>
      <c r="EN456" s="124"/>
      <c r="EO456" s="124"/>
      <c r="EP456" s="124"/>
      <c r="EQ456" s="124"/>
      <c r="ER456" s="124"/>
      <c r="ES456" s="124"/>
      <c r="ET456" s="124"/>
      <c r="EU456" s="124"/>
      <c r="EV456" s="124"/>
      <c r="EW456" s="124"/>
      <c r="EX456" s="124"/>
      <c r="EY456" s="124"/>
      <c r="EZ456" s="124"/>
      <c r="FA456" s="124"/>
      <c r="FB456" s="124"/>
      <c r="FC456" s="124"/>
      <c r="FD456" s="124"/>
      <c r="FE456" s="124"/>
      <c r="FF456" s="124"/>
      <c r="FG456" s="124"/>
      <c r="FH456" s="124"/>
      <c r="FI456" s="124"/>
      <c r="FJ456" s="124"/>
      <c r="FK456" s="124"/>
      <c r="FL456" s="124"/>
      <c r="FM456" s="124"/>
      <c r="FN456" s="124"/>
      <c r="FO456" s="124"/>
      <c r="FP456" s="124"/>
      <c r="FQ456" s="124"/>
      <c r="FR456" s="124"/>
      <c r="FS456" s="124"/>
      <c r="FT456" s="124"/>
      <c r="FU456" s="124"/>
      <c r="FV456" s="124"/>
      <c r="FW456" s="124"/>
      <c r="FX456" s="124"/>
      <c r="FY456" s="124"/>
      <c r="FZ456" s="124"/>
      <c r="GA456" s="124"/>
      <c r="GB456" s="124"/>
      <c r="GC456" s="124"/>
      <c r="GD456" s="124"/>
      <c r="GE456" s="124"/>
      <c r="GF456" s="124"/>
      <c r="GG456" s="124"/>
      <c r="GH456" s="124"/>
      <c r="GI456" s="124"/>
      <c r="GJ456" s="124"/>
      <c r="GK456" s="124"/>
      <c r="GL456" s="124"/>
      <c r="GM456" s="124"/>
      <c r="GN456" s="124"/>
      <c r="GO456" s="124"/>
      <c r="GP456" s="124"/>
      <c r="GQ456" s="124"/>
      <c r="GR456" s="124"/>
      <c r="GS456" s="124"/>
      <c r="GT456" s="124"/>
      <c r="GU456" s="124"/>
      <c r="GV456" s="124"/>
      <c r="GW456" s="124"/>
      <c r="GX456" s="124"/>
      <c r="GY456" s="124"/>
      <c r="GZ456" s="124"/>
      <c r="HA456" s="124"/>
      <c r="HB456" s="124"/>
      <c r="HC456" s="124"/>
      <c r="HD456" s="124"/>
      <c r="HE456" s="124"/>
      <c r="HF456" s="124"/>
      <c r="HG456" s="124"/>
      <c r="HH456" s="124"/>
      <c r="HI456" s="124"/>
      <c r="HJ456" s="124"/>
      <c r="HK456" s="124"/>
      <c r="HL456" s="124"/>
      <c r="HM456" s="124"/>
      <c r="HN456" s="124"/>
      <c r="HO456" s="124"/>
      <c r="HP456" s="124"/>
      <c r="HQ456" s="124"/>
      <c r="HR456" s="124"/>
    </row>
    <row r="457" spans="1:243" s="122" customFormat="1" ht="18" hidden="1">
      <c r="A457" s="93" t="s">
        <v>2203</v>
      </c>
      <c r="B457" s="111" t="s">
        <v>2204</v>
      </c>
      <c r="C457" s="123" t="s">
        <v>32</v>
      </c>
      <c r="D457" s="58">
        <v>707729.75</v>
      </c>
      <c r="E457" s="58">
        <v>730533</v>
      </c>
      <c r="F457" s="58">
        <v>737778.86</v>
      </c>
      <c r="G457" s="58">
        <v>765500</v>
      </c>
      <c r="H457" s="58">
        <v>794250</v>
      </c>
      <c r="I457" s="58">
        <v>823750</v>
      </c>
      <c r="J457" s="58">
        <v>850500</v>
      </c>
      <c r="K457" s="58">
        <v>878000</v>
      </c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  <c r="CD457" s="124"/>
      <c r="CE457" s="124"/>
      <c r="CF457" s="124"/>
      <c r="CG457" s="124"/>
      <c r="CH457" s="124"/>
      <c r="CI457" s="124"/>
      <c r="CJ457" s="124"/>
      <c r="CK457" s="124"/>
      <c r="CL457" s="124"/>
      <c r="CM457" s="124"/>
      <c r="CN457" s="124"/>
      <c r="CO457" s="124"/>
      <c r="CP457" s="124"/>
      <c r="CQ457" s="124"/>
      <c r="CR457" s="124"/>
      <c r="CS457" s="124"/>
      <c r="CT457" s="124"/>
      <c r="CU457" s="124"/>
      <c r="CV457" s="124"/>
      <c r="CW457" s="124"/>
      <c r="CX457" s="124"/>
      <c r="CY457" s="124"/>
      <c r="CZ457" s="124"/>
      <c r="DA457" s="124"/>
      <c r="DB457" s="124"/>
      <c r="DC457" s="124"/>
      <c r="DD457" s="124"/>
      <c r="DE457" s="124"/>
      <c r="DF457" s="124"/>
      <c r="DG457" s="124"/>
      <c r="DH457" s="124"/>
      <c r="DI457" s="124"/>
      <c r="DJ457" s="124"/>
      <c r="DK457" s="124"/>
      <c r="DL457" s="124"/>
      <c r="DM457" s="124"/>
      <c r="DN457" s="124"/>
      <c r="DO457" s="124"/>
      <c r="DP457" s="124"/>
      <c r="DQ457" s="124"/>
      <c r="DR457" s="124"/>
      <c r="DS457" s="124"/>
      <c r="DT457" s="124"/>
      <c r="DU457" s="124"/>
      <c r="DV457" s="124"/>
      <c r="DW457" s="124"/>
      <c r="DX457" s="124"/>
      <c r="DY457" s="124"/>
      <c r="DZ457" s="124"/>
      <c r="EA457" s="124"/>
      <c r="EB457" s="124"/>
      <c r="EC457" s="124"/>
      <c r="ED457" s="124"/>
      <c r="EE457" s="124"/>
      <c r="EF457" s="124"/>
      <c r="EG457" s="124"/>
      <c r="EH457" s="124"/>
      <c r="EI457" s="124"/>
      <c r="EJ457" s="124"/>
      <c r="EK457" s="124"/>
      <c r="EL457" s="124"/>
      <c r="EM457" s="124"/>
      <c r="EN457" s="124"/>
      <c r="EO457" s="124"/>
      <c r="EP457" s="124"/>
      <c r="EQ457" s="124"/>
      <c r="ER457" s="124"/>
      <c r="ES457" s="124"/>
      <c r="ET457" s="124"/>
      <c r="EU457" s="124"/>
      <c r="EV457" s="124"/>
      <c r="EW457" s="124"/>
      <c r="EX457" s="124"/>
      <c r="EY457" s="124"/>
      <c r="EZ457" s="124"/>
      <c r="FA457" s="124"/>
      <c r="FB457" s="124"/>
      <c r="FC457" s="124"/>
      <c r="FD457" s="124"/>
      <c r="FE457" s="124"/>
      <c r="FF457" s="124"/>
      <c r="FG457" s="124"/>
      <c r="FH457" s="124"/>
      <c r="FI457" s="124"/>
      <c r="FJ457" s="124"/>
      <c r="FK457" s="124"/>
      <c r="FL457" s="124"/>
      <c r="FM457" s="124"/>
      <c r="FN457" s="124"/>
      <c r="FO457" s="124"/>
      <c r="FP457" s="124"/>
      <c r="FQ457" s="124"/>
      <c r="FR457" s="124"/>
      <c r="FS457" s="124"/>
      <c r="FT457" s="124"/>
      <c r="FU457" s="124"/>
      <c r="FV457" s="124"/>
      <c r="FW457" s="124"/>
      <c r="FX457" s="124"/>
      <c r="FY457" s="124"/>
      <c r="FZ457" s="124"/>
      <c r="GA457" s="124"/>
      <c r="GB457" s="124"/>
      <c r="GC457" s="124"/>
      <c r="GD457" s="124"/>
      <c r="GE457" s="124"/>
      <c r="GF457" s="124"/>
      <c r="GG457" s="124"/>
      <c r="GH457" s="124"/>
      <c r="GI457" s="124"/>
      <c r="GJ457" s="124"/>
      <c r="GK457" s="124"/>
      <c r="GL457" s="124"/>
      <c r="GM457" s="124"/>
      <c r="GN457" s="124"/>
      <c r="GO457" s="124"/>
      <c r="GP457" s="124"/>
      <c r="GQ457" s="124"/>
      <c r="GR457" s="124"/>
      <c r="GS457" s="124"/>
      <c r="GT457" s="124"/>
      <c r="GU457" s="124"/>
      <c r="GV457" s="124"/>
      <c r="GW457" s="124"/>
      <c r="GX457" s="124"/>
      <c r="GY457" s="124"/>
      <c r="GZ457" s="124"/>
      <c r="HA457" s="124"/>
      <c r="HB457" s="124"/>
      <c r="HC457" s="124"/>
      <c r="HD457" s="124"/>
      <c r="HE457" s="124"/>
      <c r="HF457" s="124"/>
      <c r="HG457" s="124"/>
      <c r="HH457" s="124"/>
      <c r="HI457" s="124"/>
      <c r="HJ457" s="124"/>
      <c r="HK457" s="124"/>
      <c r="HL457" s="124"/>
      <c r="HM457" s="124"/>
      <c r="HN457" s="124"/>
      <c r="HO457" s="124"/>
      <c r="HP457" s="124"/>
      <c r="HQ457" s="124"/>
      <c r="HR457" s="124"/>
    </row>
    <row r="458" spans="1:243" s="122" customFormat="1" ht="18" hidden="1">
      <c r="A458" s="93" t="s">
        <v>2205</v>
      </c>
      <c r="B458" s="111" t="s">
        <v>2206</v>
      </c>
      <c r="C458" s="123" t="s">
        <v>35</v>
      </c>
      <c r="D458" s="58">
        <v>424637.85</v>
      </c>
      <c r="E458" s="58">
        <v>438319.8</v>
      </c>
      <c r="F458" s="58">
        <v>442667.31</v>
      </c>
      <c r="G458" s="58">
        <v>459300</v>
      </c>
      <c r="H458" s="58">
        <v>476550</v>
      </c>
      <c r="I458" s="58">
        <v>494250</v>
      </c>
      <c r="J458" s="58">
        <v>510300</v>
      </c>
      <c r="K458" s="58">
        <v>526800</v>
      </c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124"/>
      <c r="AP458" s="124"/>
      <c r="AQ458" s="124"/>
      <c r="AR458" s="124"/>
      <c r="AS458" s="124"/>
      <c r="AT458" s="124"/>
      <c r="AU458" s="124"/>
      <c r="AV458" s="124"/>
      <c r="AW458" s="124"/>
      <c r="AX458" s="124"/>
      <c r="AY458" s="124"/>
      <c r="AZ458" s="124"/>
      <c r="BA458" s="124"/>
      <c r="BB458" s="124"/>
      <c r="BC458" s="124"/>
      <c r="BD458" s="124"/>
      <c r="BE458" s="124"/>
      <c r="BF458" s="124"/>
      <c r="BG458" s="124"/>
      <c r="BH458" s="124"/>
      <c r="BI458" s="124"/>
      <c r="BJ458" s="124"/>
      <c r="BK458" s="124"/>
      <c r="BL458" s="124"/>
      <c r="BM458" s="124"/>
      <c r="BN458" s="124"/>
      <c r="BO458" s="124"/>
      <c r="BP458" s="124"/>
      <c r="BQ458" s="124"/>
      <c r="BR458" s="124"/>
      <c r="BS458" s="124"/>
      <c r="BT458" s="124"/>
      <c r="BU458" s="124"/>
      <c r="BV458" s="124"/>
      <c r="BW458" s="124"/>
      <c r="BX458" s="124"/>
      <c r="BY458" s="124"/>
      <c r="BZ458" s="124"/>
      <c r="CA458" s="124"/>
      <c r="CB458" s="124"/>
      <c r="CC458" s="124"/>
      <c r="CD458" s="124"/>
      <c r="CE458" s="124"/>
      <c r="CF458" s="124"/>
      <c r="CG458" s="124"/>
      <c r="CH458" s="124"/>
      <c r="CI458" s="124"/>
      <c r="CJ458" s="124"/>
      <c r="CK458" s="124"/>
      <c r="CL458" s="124"/>
      <c r="CM458" s="124"/>
      <c r="CN458" s="124"/>
      <c r="CO458" s="124"/>
      <c r="CP458" s="124"/>
      <c r="CQ458" s="124"/>
      <c r="CR458" s="124"/>
      <c r="CS458" s="124"/>
      <c r="CT458" s="124"/>
      <c r="CU458" s="124"/>
      <c r="CV458" s="124"/>
      <c r="CW458" s="124"/>
      <c r="CX458" s="124"/>
      <c r="CY458" s="124"/>
      <c r="CZ458" s="124"/>
      <c r="DA458" s="124"/>
      <c r="DB458" s="124"/>
      <c r="DC458" s="124"/>
      <c r="DD458" s="124"/>
      <c r="DE458" s="124"/>
      <c r="DF458" s="124"/>
      <c r="DG458" s="124"/>
      <c r="DH458" s="124"/>
      <c r="DI458" s="124"/>
      <c r="DJ458" s="124"/>
      <c r="DK458" s="124"/>
      <c r="DL458" s="124"/>
      <c r="DM458" s="124"/>
      <c r="DN458" s="124"/>
      <c r="DO458" s="124"/>
      <c r="DP458" s="124"/>
      <c r="DQ458" s="124"/>
      <c r="DR458" s="124"/>
      <c r="DS458" s="124"/>
      <c r="DT458" s="124"/>
      <c r="DU458" s="124"/>
      <c r="DV458" s="124"/>
      <c r="DW458" s="124"/>
      <c r="DX458" s="124"/>
      <c r="DY458" s="124"/>
      <c r="DZ458" s="124"/>
      <c r="EA458" s="124"/>
      <c r="EB458" s="124"/>
      <c r="EC458" s="124"/>
      <c r="ED458" s="124"/>
      <c r="EE458" s="124"/>
      <c r="EF458" s="124"/>
      <c r="EG458" s="124"/>
      <c r="EH458" s="124"/>
      <c r="EI458" s="124"/>
      <c r="EJ458" s="124"/>
      <c r="EK458" s="124"/>
      <c r="EL458" s="124"/>
      <c r="EM458" s="124"/>
      <c r="EN458" s="124"/>
      <c r="EO458" s="124"/>
      <c r="EP458" s="124"/>
      <c r="EQ458" s="124"/>
      <c r="ER458" s="124"/>
      <c r="ES458" s="124"/>
      <c r="ET458" s="124"/>
      <c r="EU458" s="124"/>
      <c r="EV458" s="124"/>
      <c r="EW458" s="124"/>
      <c r="EX458" s="124"/>
      <c r="EY458" s="124"/>
      <c r="EZ458" s="124"/>
      <c r="FA458" s="124"/>
      <c r="FB458" s="124"/>
      <c r="FC458" s="124"/>
      <c r="FD458" s="124"/>
      <c r="FE458" s="124"/>
      <c r="FF458" s="124"/>
      <c r="FG458" s="124"/>
      <c r="FH458" s="124"/>
      <c r="FI458" s="124"/>
      <c r="FJ458" s="124"/>
      <c r="FK458" s="124"/>
      <c r="FL458" s="124"/>
      <c r="FM458" s="124"/>
      <c r="FN458" s="124"/>
      <c r="FO458" s="124"/>
      <c r="FP458" s="124"/>
      <c r="FQ458" s="124"/>
      <c r="FR458" s="124"/>
      <c r="FS458" s="124"/>
      <c r="FT458" s="124"/>
      <c r="FU458" s="124"/>
      <c r="FV458" s="124"/>
      <c r="FW458" s="124"/>
      <c r="FX458" s="124"/>
      <c r="FY458" s="124"/>
      <c r="FZ458" s="124"/>
      <c r="GA458" s="124"/>
      <c r="GB458" s="124"/>
      <c r="GC458" s="124"/>
      <c r="GD458" s="124"/>
      <c r="GE458" s="124"/>
      <c r="GF458" s="124"/>
      <c r="GG458" s="124"/>
      <c r="GH458" s="124"/>
      <c r="GI458" s="124"/>
      <c r="GJ458" s="124"/>
      <c r="GK458" s="124"/>
      <c r="GL458" s="124"/>
      <c r="GM458" s="124"/>
      <c r="GN458" s="124"/>
      <c r="GO458" s="124"/>
      <c r="GP458" s="124"/>
      <c r="GQ458" s="124"/>
      <c r="GR458" s="124"/>
      <c r="GS458" s="124"/>
      <c r="GT458" s="124"/>
      <c r="GU458" s="124"/>
      <c r="GV458" s="124"/>
      <c r="GW458" s="124"/>
      <c r="GX458" s="124"/>
      <c r="GY458" s="124"/>
      <c r="GZ458" s="124"/>
      <c r="HA458" s="124"/>
      <c r="HB458" s="124"/>
      <c r="HC458" s="124"/>
      <c r="HD458" s="124"/>
      <c r="HE458" s="124"/>
      <c r="HF458" s="124"/>
      <c r="HG458" s="124"/>
      <c r="HH458" s="124"/>
      <c r="HI458" s="124"/>
      <c r="HJ458" s="124"/>
      <c r="HK458" s="124"/>
      <c r="HL458" s="124"/>
      <c r="HM458" s="124"/>
      <c r="HN458" s="124"/>
      <c r="HO458" s="124"/>
      <c r="HP458" s="124"/>
      <c r="HQ458" s="124"/>
      <c r="HR458" s="124"/>
    </row>
    <row r="459" spans="1:243" s="103" customFormat="1" ht="25.5" customHeight="1">
      <c r="A459" s="95" t="s">
        <v>2207</v>
      </c>
      <c r="B459" s="110" t="s">
        <v>2208</v>
      </c>
      <c r="C459" s="123"/>
      <c r="D459" s="56">
        <f t="shared" ref="D459:K459" si="166">D460</f>
        <v>957053.03</v>
      </c>
      <c r="E459" s="56">
        <f t="shared" si="166"/>
        <v>999626.07000000007</v>
      </c>
      <c r="F459" s="56">
        <f t="shared" si="166"/>
        <v>1032220.0299999999</v>
      </c>
      <c r="G459" s="56">
        <f t="shared" si="166"/>
        <v>1037000</v>
      </c>
      <c r="H459" s="56">
        <f t="shared" si="166"/>
        <v>1075000</v>
      </c>
      <c r="I459" s="56">
        <f t="shared" si="166"/>
        <v>1110000</v>
      </c>
      <c r="J459" s="56">
        <f t="shared" si="166"/>
        <v>1146000</v>
      </c>
      <c r="K459" s="56">
        <f t="shared" si="166"/>
        <v>1183000</v>
      </c>
      <c r="HS459" s="102"/>
      <c r="HT459" s="102"/>
      <c r="HU459" s="102"/>
      <c r="HV459" s="102"/>
      <c r="HW459" s="102"/>
      <c r="HX459" s="102"/>
      <c r="HY459" s="102"/>
      <c r="HZ459" s="102"/>
      <c r="IA459" s="102"/>
      <c r="IB459" s="102"/>
      <c r="IC459" s="102"/>
      <c r="ID459" s="102"/>
      <c r="IE459" s="102"/>
      <c r="IF459" s="102"/>
      <c r="IG459" s="102"/>
      <c r="IH459" s="102"/>
      <c r="II459" s="102"/>
    </row>
    <row r="460" spans="1:243" s="122" customFormat="1" ht="22.5">
      <c r="A460" s="95" t="s">
        <v>2209</v>
      </c>
      <c r="B460" s="110" t="s">
        <v>2210</v>
      </c>
      <c r="C460" s="123"/>
      <c r="D460" s="56">
        <f t="shared" ref="D460:K460" si="167">SUM(D461:D464)</f>
        <v>957053.03</v>
      </c>
      <c r="E460" s="56">
        <f t="shared" si="167"/>
        <v>999626.07000000007</v>
      </c>
      <c r="F460" s="56">
        <f t="shared" si="167"/>
        <v>1032220.0299999999</v>
      </c>
      <c r="G460" s="56">
        <f t="shared" si="167"/>
        <v>1037000</v>
      </c>
      <c r="H460" s="56">
        <f t="shared" si="167"/>
        <v>1075000</v>
      </c>
      <c r="I460" s="56">
        <f t="shared" si="167"/>
        <v>1110000</v>
      </c>
      <c r="J460" s="56">
        <f t="shared" si="167"/>
        <v>1146000</v>
      </c>
      <c r="K460" s="56">
        <f t="shared" si="167"/>
        <v>1183000</v>
      </c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  <c r="CI460" s="124"/>
      <c r="CJ460" s="124"/>
      <c r="CK460" s="124"/>
      <c r="CL460" s="124"/>
      <c r="CM460" s="124"/>
      <c r="CN460" s="124"/>
      <c r="CO460" s="124"/>
      <c r="CP460" s="124"/>
      <c r="CQ460" s="124"/>
      <c r="CR460" s="124"/>
      <c r="CS460" s="124"/>
      <c r="CT460" s="124"/>
      <c r="CU460" s="124"/>
      <c r="CV460" s="124"/>
      <c r="CW460" s="124"/>
      <c r="CX460" s="124"/>
      <c r="CY460" s="124"/>
      <c r="CZ460" s="124"/>
      <c r="DA460" s="124"/>
      <c r="DB460" s="124"/>
      <c r="DC460" s="124"/>
      <c r="DD460" s="124"/>
      <c r="DE460" s="124"/>
      <c r="DF460" s="124"/>
      <c r="DG460" s="124"/>
      <c r="DH460" s="124"/>
      <c r="DI460" s="124"/>
      <c r="DJ460" s="124"/>
      <c r="DK460" s="124"/>
      <c r="DL460" s="124"/>
      <c r="DM460" s="124"/>
      <c r="DN460" s="124"/>
      <c r="DO460" s="124"/>
      <c r="DP460" s="124"/>
      <c r="DQ460" s="124"/>
      <c r="DR460" s="124"/>
      <c r="DS460" s="124"/>
      <c r="DT460" s="124"/>
      <c r="DU460" s="124"/>
      <c r="DV460" s="124"/>
      <c r="DW460" s="124"/>
      <c r="DX460" s="124"/>
      <c r="DY460" s="124"/>
      <c r="DZ460" s="124"/>
      <c r="EA460" s="124"/>
      <c r="EB460" s="124"/>
      <c r="EC460" s="124"/>
      <c r="ED460" s="124"/>
      <c r="EE460" s="124"/>
      <c r="EF460" s="124"/>
      <c r="EG460" s="124"/>
      <c r="EH460" s="124"/>
      <c r="EI460" s="124"/>
      <c r="EJ460" s="124"/>
      <c r="EK460" s="124"/>
      <c r="EL460" s="124"/>
      <c r="EM460" s="124"/>
      <c r="EN460" s="124"/>
      <c r="EO460" s="124"/>
      <c r="EP460" s="124"/>
      <c r="EQ460" s="124"/>
      <c r="ER460" s="124"/>
      <c r="ES460" s="124"/>
      <c r="ET460" s="124"/>
      <c r="EU460" s="124"/>
      <c r="EV460" s="124"/>
      <c r="EW460" s="124"/>
      <c r="EX460" s="124"/>
      <c r="EY460" s="124"/>
      <c r="EZ460" s="124"/>
      <c r="FA460" s="124"/>
      <c r="FB460" s="124"/>
      <c r="FC460" s="124"/>
      <c r="FD460" s="124"/>
      <c r="FE460" s="124"/>
      <c r="FF460" s="124"/>
      <c r="FG460" s="124"/>
      <c r="FH460" s="124"/>
      <c r="FI460" s="124"/>
      <c r="FJ460" s="124"/>
      <c r="FK460" s="124"/>
      <c r="FL460" s="124"/>
      <c r="FM460" s="124"/>
      <c r="FN460" s="124"/>
      <c r="FO460" s="124"/>
      <c r="FP460" s="124"/>
      <c r="FQ460" s="124"/>
      <c r="FR460" s="124"/>
      <c r="FS460" s="124"/>
      <c r="FT460" s="124"/>
      <c r="FU460" s="124"/>
      <c r="FV460" s="124"/>
      <c r="FW460" s="124"/>
      <c r="FX460" s="124"/>
      <c r="FY460" s="124"/>
      <c r="FZ460" s="124"/>
      <c r="GA460" s="124"/>
      <c r="GB460" s="124"/>
      <c r="GC460" s="124"/>
      <c r="GD460" s="124"/>
      <c r="GE460" s="124"/>
      <c r="GF460" s="124"/>
      <c r="GG460" s="124"/>
      <c r="GH460" s="124"/>
      <c r="GI460" s="124"/>
      <c r="GJ460" s="124"/>
      <c r="GK460" s="124"/>
      <c r="GL460" s="124"/>
      <c r="GM460" s="124"/>
      <c r="GN460" s="124"/>
      <c r="GO460" s="124"/>
      <c r="GP460" s="124"/>
      <c r="GQ460" s="124"/>
      <c r="GR460" s="124"/>
      <c r="GS460" s="124"/>
      <c r="GT460" s="124"/>
      <c r="GU460" s="124"/>
      <c r="GV460" s="124"/>
      <c r="GW460" s="124"/>
      <c r="GX460" s="124"/>
      <c r="GY460" s="124"/>
      <c r="GZ460" s="124"/>
      <c r="HA460" s="124"/>
      <c r="HB460" s="124"/>
      <c r="HC460" s="124"/>
      <c r="HD460" s="124"/>
      <c r="HE460" s="124"/>
      <c r="HF460" s="124"/>
      <c r="HG460" s="124"/>
      <c r="HH460" s="124"/>
      <c r="HI460" s="124"/>
      <c r="HJ460" s="124"/>
      <c r="HK460" s="124"/>
      <c r="HL460" s="124"/>
      <c r="HM460" s="124"/>
      <c r="HN460" s="124"/>
      <c r="HO460" s="124"/>
      <c r="HP460" s="124"/>
      <c r="HQ460" s="124"/>
      <c r="HR460" s="124"/>
    </row>
    <row r="461" spans="1:243" s="122" customFormat="1" hidden="1">
      <c r="A461" s="93" t="s">
        <v>2211</v>
      </c>
      <c r="B461" s="111" t="s">
        <v>2212</v>
      </c>
      <c r="C461" s="123" t="s">
        <v>29</v>
      </c>
      <c r="D461" s="58">
        <v>574231.68000000005</v>
      </c>
      <c r="E461" s="58">
        <v>599775.52</v>
      </c>
      <c r="F461" s="58">
        <v>619331.93999999994</v>
      </c>
      <c r="G461" s="58">
        <v>622200</v>
      </c>
      <c r="H461" s="58">
        <v>645000</v>
      </c>
      <c r="I461" s="58">
        <v>666000</v>
      </c>
      <c r="J461" s="58">
        <v>687600</v>
      </c>
      <c r="K461" s="58">
        <v>709800</v>
      </c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  <c r="CD461" s="124"/>
      <c r="CE461" s="124"/>
      <c r="CF461" s="124"/>
      <c r="CG461" s="124"/>
      <c r="CH461" s="124"/>
      <c r="CI461" s="124"/>
      <c r="CJ461" s="124"/>
      <c r="CK461" s="124"/>
      <c r="CL461" s="124"/>
      <c r="CM461" s="124"/>
      <c r="CN461" s="124"/>
      <c r="CO461" s="124"/>
      <c r="CP461" s="124"/>
      <c r="CQ461" s="124"/>
      <c r="CR461" s="124"/>
      <c r="CS461" s="124"/>
      <c r="CT461" s="124"/>
      <c r="CU461" s="124"/>
      <c r="CV461" s="124"/>
      <c r="CW461" s="124"/>
      <c r="CX461" s="124"/>
      <c r="CY461" s="124"/>
      <c r="CZ461" s="124"/>
      <c r="DA461" s="124"/>
      <c r="DB461" s="124"/>
      <c r="DC461" s="124"/>
      <c r="DD461" s="124"/>
      <c r="DE461" s="124"/>
      <c r="DF461" s="124"/>
      <c r="DG461" s="124"/>
      <c r="DH461" s="124"/>
      <c r="DI461" s="124"/>
      <c r="DJ461" s="124"/>
      <c r="DK461" s="124"/>
      <c r="DL461" s="124"/>
      <c r="DM461" s="124"/>
      <c r="DN461" s="124"/>
      <c r="DO461" s="124"/>
      <c r="DP461" s="124"/>
      <c r="DQ461" s="124"/>
      <c r="DR461" s="124"/>
      <c r="DS461" s="124"/>
      <c r="DT461" s="124"/>
      <c r="DU461" s="124"/>
      <c r="DV461" s="124"/>
      <c r="DW461" s="124"/>
      <c r="DX461" s="124"/>
      <c r="DY461" s="124"/>
      <c r="DZ461" s="124"/>
      <c r="EA461" s="124"/>
      <c r="EB461" s="124"/>
      <c r="EC461" s="124"/>
      <c r="ED461" s="124"/>
      <c r="EE461" s="124"/>
      <c r="EF461" s="124"/>
      <c r="EG461" s="124"/>
      <c r="EH461" s="124"/>
      <c r="EI461" s="124"/>
      <c r="EJ461" s="124"/>
      <c r="EK461" s="124"/>
      <c r="EL461" s="124"/>
      <c r="EM461" s="124"/>
      <c r="EN461" s="124"/>
      <c r="EO461" s="124"/>
      <c r="EP461" s="124"/>
      <c r="EQ461" s="124"/>
      <c r="ER461" s="124"/>
      <c r="ES461" s="124"/>
      <c r="ET461" s="124"/>
      <c r="EU461" s="124"/>
      <c r="EV461" s="124"/>
      <c r="EW461" s="124"/>
      <c r="EX461" s="124"/>
      <c r="EY461" s="124"/>
      <c r="EZ461" s="124"/>
      <c r="FA461" s="124"/>
      <c r="FB461" s="124"/>
      <c r="FC461" s="124"/>
      <c r="FD461" s="124"/>
      <c r="FE461" s="124"/>
      <c r="FF461" s="124"/>
      <c r="FG461" s="124"/>
      <c r="FH461" s="124"/>
      <c r="FI461" s="124"/>
      <c r="FJ461" s="124"/>
      <c r="FK461" s="124"/>
      <c r="FL461" s="124"/>
      <c r="FM461" s="124"/>
      <c r="FN461" s="124"/>
      <c r="FO461" s="124"/>
      <c r="FP461" s="124"/>
      <c r="FQ461" s="124"/>
      <c r="FR461" s="124"/>
      <c r="FS461" s="124"/>
      <c r="FT461" s="124"/>
      <c r="FU461" s="124"/>
      <c r="FV461" s="124"/>
      <c r="FW461" s="124"/>
      <c r="FX461" s="124"/>
      <c r="FY461" s="124"/>
      <c r="FZ461" s="124"/>
      <c r="GA461" s="124"/>
      <c r="GB461" s="124"/>
      <c r="GC461" s="124"/>
      <c r="GD461" s="124"/>
      <c r="GE461" s="124"/>
      <c r="GF461" s="124"/>
      <c r="GG461" s="124"/>
      <c r="GH461" s="124"/>
      <c r="GI461" s="124"/>
      <c r="GJ461" s="124"/>
      <c r="GK461" s="124"/>
      <c r="GL461" s="124"/>
      <c r="GM461" s="124"/>
      <c r="GN461" s="124"/>
      <c r="GO461" s="124"/>
      <c r="GP461" s="124"/>
      <c r="GQ461" s="124"/>
      <c r="GR461" s="124"/>
      <c r="GS461" s="124"/>
      <c r="GT461" s="124"/>
      <c r="GU461" s="124"/>
      <c r="GV461" s="124"/>
      <c r="GW461" s="124"/>
      <c r="GX461" s="124"/>
      <c r="GY461" s="124"/>
      <c r="GZ461" s="124"/>
      <c r="HA461" s="124"/>
      <c r="HB461" s="124"/>
      <c r="HC461" s="124"/>
      <c r="HD461" s="124"/>
      <c r="HE461" s="124"/>
      <c r="HF461" s="124"/>
      <c r="HG461" s="124"/>
      <c r="HH461" s="124"/>
      <c r="HI461" s="124"/>
      <c r="HJ461" s="124"/>
      <c r="HK461" s="124"/>
      <c r="HL461" s="124"/>
      <c r="HM461" s="124"/>
      <c r="HN461" s="124"/>
      <c r="HO461" s="124"/>
      <c r="HP461" s="124"/>
      <c r="HQ461" s="124"/>
      <c r="HR461" s="124"/>
    </row>
    <row r="462" spans="1:243" s="122" customFormat="1" hidden="1">
      <c r="A462" s="93" t="s">
        <v>2213</v>
      </c>
      <c r="B462" s="111" t="s">
        <v>2214</v>
      </c>
      <c r="C462" s="123" t="s">
        <v>32</v>
      </c>
      <c r="D462" s="58">
        <v>47852.78</v>
      </c>
      <c r="E462" s="58">
        <v>49981.42</v>
      </c>
      <c r="F462" s="58">
        <v>51611.11</v>
      </c>
      <c r="G462" s="58">
        <v>51850</v>
      </c>
      <c r="H462" s="58">
        <v>53750</v>
      </c>
      <c r="I462" s="58">
        <v>55500</v>
      </c>
      <c r="J462" s="58">
        <v>57300</v>
      </c>
      <c r="K462" s="58">
        <v>59150</v>
      </c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4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  <c r="CC462" s="124"/>
      <c r="CD462" s="124"/>
      <c r="CE462" s="124"/>
      <c r="CF462" s="124"/>
      <c r="CG462" s="124"/>
      <c r="CH462" s="124"/>
      <c r="CI462" s="124"/>
      <c r="CJ462" s="124"/>
      <c r="CK462" s="124"/>
      <c r="CL462" s="124"/>
      <c r="CM462" s="124"/>
      <c r="CN462" s="124"/>
      <c r="CO462" s="124"/>
      <c r="CP462" s="124"/>
      <c r="CQ462" s="124"/>
      <c r="CR462" s="124"/>
      <c r="CS462" s="124"/>
      <c r="CT462" s="124"/>
      <c r="CU462" s="124"/>
      <c r="CV462" s="124"/>
      <c r="CW462" s="124"/>
      <c r="CX462" s="124"/>
      <c r="CY462" s="124"/>
      <c r="CZ462" s="124"/>
      <c r="DA462" s="124"/>
      <c r="DB462" s="124"/>
      <c r="DC462" s="124"/>
      <c r="DD462" s="124"/>
      <c r="DE462" s="124"/>
      <c r="DF462" s="124"/>
      <c r="DG462" s="124"/>
      <c r="DH462" s="124"/>
      <c r="DI462" s="124"/>
      <c r="DJ462" s="124"/>
      <c r="DK462" s="124"/>
      <c r="DL462" s="124"/>
      <c r="DM462" s="124"/>
      <c r="DN462" s="124"/>
      <c r="DO462" s="124"/>
      <c r="DP462" s="124"/>
      <c r="DQ462" s="124"/>
      <c r="DR462" s="124"/>
      <c r="DS462" s="124"/>
      <c r="DT462" s="124"/>
      <c r="DU462" s="124"/>
      <c r="DV462" s="124"/>
      <c r="DW462" s="124"/>
      <c r="DX462" s="124"/>
      <c r="DY462" s="124"/>
      <c r="DZ462" s="124"/>
      <c r="EA462" s="124"/>
      <c r="EB462" s="124"/>
      <c r="EC462" s="124"/>
      <c r="ED462" s="124"/>
      <c r="EE462" s="124"/>
      <c r="EF462" s="124"/>
      <c r="EG462" s="124"/>
      <c r="EH462" s="124"/>
      <c r="EI462" s="124"/>
      <c r="EJ462" s="124"/>
      <c r="EK462" s="124"/>
      <c r="EL462" s="124"/>
      <c r="EM462" s="124"/>
      <c r="EN462" s="124"/>
      <c r="EO462" s="124"/>
      <c r="EP462" s="124"/>
      <c r="EQ462" s="124"/>
      <c r="ER462" s="124"/>
      <c r="ES462" s="124"/>
      <c r="ET462" s="124"/>
      <c r="EU462" s="124"/>
      <c r="EV462" s="124"/>
      <c r="EW462" s="124"/>
      <c r="EX462" s="124"/>
      <c r="EY462" s="124"/>
      <c r="EZ462" s="124"/>
      <c r="FA462" s="124"/>
      <c r="FB462" s="124"/>
      <c r="FC462" s="124"/>
      <c r="FD462" s="124"/>
      <c r="FE462" s="124"/>
      <c r="FF462" s="124"/>
      <c r="FG462" s="124"/>
      <c r="FH462" s="124"/>
      <c r="FI462" s="124"/>
      <c r="FJ462" s="124"/>
      <c r="FK462" s="124"/>
      <c r="FL462" s="124"/>
      <c r="FM462" s="124"/>
      <c r="FN462" s="124"/>
      <c r="FO462" s="124"/>
      <c r="FP462" s="124"/>
      <c r="FQ462" s="124"/>
      <c r="FR462" s="124"/>
      <c r="FS462" s="124"/>
      <c r="FT462" s="124"/>
      <c r="FU462" s="124"/>
      <c r="FV462" s="124"/>
      <c r="FW462" s="124"/>
      <c r="FX462" s="124"/>
      <c r="FY462" s="124"/>
      <c r="FZ462" s="124"/>
      <c r="GA462" s="124"/>
      <c r="GB462" s="124"/>
      <c r="GC462" s="124"/>
      <c r="GD462" s="124"/>
      <c r="GE462" s="124"/>
      <c r="GF462" s="124"/>
      <c r="GG462" s="124"/>
      <c r="GH462" s="124"/>
      <c r="GI462" s="124"/>
      <c r="GJ462" s="124"/>
      <c r="GK462" s="124"/>
      <c r="GL462" s="124"/>
      <c r="GM462" s="124"/>
      <c r="GN462" s="124"/>
      <c r="GO462" s="124"/>
      <c r="GP462" s="124"/>
      <c r="GQ462" s="124"/>
      <c r="GR462" s="124"/>
      <c r="GS462" s="124"/>
      <c r="GT462" s="124"/>
      <c r="GU462" s="124"/>
      <c r="GV462" s="124"/>
      <c r="GW462" s="124"/>
      <c r="GX462" s="124"/>
      <c r="GY462" s="124"/>
      <c r="GZ462" s="124"/>
      <c r="HA462" s="124"/>
      <c r="HB462" s="124"/>
      <c r="HC462" s="124"/>
      <c r="HD462" s="124"/>
      <c r="HE462" s="124"/>
      <c r="HF462" s="124"/>
      <c r="HG462" s="124"/>
      <c r="HH462" s="124"/>
      <c r="HI462" s="124"/>
      <c r="HJ462" s="124"/>
      <c r="HK462" s="124"/>
      <c r="HL462" s="124"/>
      <c r="HM462" s="124"/>
      <c r="HN462" s="124"/>
      <c r="HO462" s="124"/>
      <c r="HP462" s="124"/>
      <c r="HQ462" s="124"/>
      <c r="HR462" s="124"/>
    </row>
    <row r="463" spans="1:243" s="122" customFormat="1" hidden="1">
      <c r="A463" s="93" t="s">
        <v>2215</v>
      </c>
      <c r="B463" s="111" t="s">
        <v>2216</v>
      </c>
      <c r="C463" s="123" t="s">
        <v>35</v>
      </c>
      <c r="D463" s="58">
        <v>143558.07999999999</v>
      </c>
      <c r="E463" s="58">
        <v>149944.03</v>
      </c>
      <c r="F463" s="58">
        <v>154833.10999999999</v>
      </c>
      <c r="G463" s="58">
        <v>155550</v>
      </c>
      <c r="H463" s="58">
        <v>161250</v>
      </c>
      <c r="I463" s="58">
        <v>166500</v>
      </c>
      <c r="J463" s="58">
        <v>171900</v>
      </c>
      <c r="K463" s="58">
        <v>177450</v>
      </c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24"/>
      <c r="CD463" s="124"/>
      <c r="CE463" s="124"/>
      <c r="CF463" s="124"/>
      <c r="CG463" s="124"/>
      <c r="CH463" s="124"/>
      <c r="CI463" s="124"/>
      <c r="CJ463" s="124"/>
      <c r="CK463" s="124"/>
      <c r="CL463" s="124"/>
      <c r="CM463" s="124"/>
      <c r="CN463" s="124"/>
      <c r="CO463" s="124"/>
      <c r="CP463" s="124"/>
      <c r="CQ463" s="124"/>
      <c r="CR463" s="124"/>
      <c r="CS463" s="124"/>
      <c r="CT463" s="124"/>
      <c r="CU463" s="124"/>
      <c r="CV463" s="124"/>
      <c r="CW463" s="124"/>
      <c r="CX463" s="124"/>
      <c r="CY463" s="124"/>
      <c r="CZ463" s="124"/>
      <c r="DA463" s="124"/>
      <c r="DB463" s="124"/>
      <c r="DC463" s="124"/>
      <c r="DD463" s="124"/>
      <c r="DE463" s="124"/>
      <c r="DF463" s="124"/>
      <c r="DG463" s="124"/>
      <c r="DH463" s="124"/>
      <c r="DI463" s="124"/>
      <c r="DJ463" s="124"/>
      <c r="DK463" s="124"/>
      <c r="DL463" s="124"/>
      <c r="DM463" s="124"/>
      <c r="DN463" s="124"/>
      <c r="DO463" s="124"/>
      <c r="DP463" s="124"/>
      <c r="DQ463" s="124"/>
      <c r="DR463" s="124"/>
      <c r="DS463" s="124"/>
      <c r="DT463" s="124"/>
      <c r="DU463" s="124"/>
      <c r="DV463" s="124"/>
      <c r="DW463" s="124"/>
      <c r="DX463" s="124"/>
      <c r="DY463" s="124"/>
      <c r="DZ463" s="124"/>
      <c r="EA463" s="124"/>
      <c r="EB463" s="124"/>
      <c r="EC463" s="124"/>
      <c r="ED463" s="124"/>
      <c r="EE463" s="124"/>
      <c r="EF463" s="124"/>
      <c r="EG463" s="124"/>
      <c r="EH463" s="124"/>
      <c r="EI463" s="124"/>
      <c r="EJ463" s="124"/>
      <c r="EK463" s="124"/>
      <c r="EL463" s="124"/>
      <c r="EM463" s="124"/>
      <c r="EN463" s="124"/>
      <c r="EO463" s="124"/>
      <c r="EP463" s="124"/>
      <c r="EQ463" s="124"/>
      <c r="ER463" s="124"/>
      <c r="ES463" s="124"/>
      <c r="ET463" s="124"/>
      <c r="EU463" s="124"/>
      <c r="EV463" s="124"/>
      <c r="EW463" s="124"/>
      <c r="EX463" s="124"/>
      <c r="EY463" s="124"/>
      <c r="EZ463" s="124"/>
      <c r="FA463" s="124"/>
      <c r="FB463" s="124"/>
      <c r="FC463" s="124"/>
      <c r="FD463" s="124"/>
      <c r="FE463" s="124"/>
      <c r="FF463" s="124"/>
      <c r="FG463" s="124"/>
      <c r="FH463" s="124"/>
      <c r="FI463" s="124"/>
      <c r="FJ463" s="124"/>
      <c r="FK463" s="124"/>
      <c r="FL463" s="124"/>
      <c r="FM463" s="124"/>
      <c r="FN463" s="124"/>
      <c r="FO463" s="124"/>
      <c r="FP463" s="124"/>
      <c r="FQ463" s="124"/>
      <c r="FR463" s="124"/>
      <c r="FS463" s="124"/>
      <c r="FT463" s="124"/>
      <c r="FU463" s="124"/>
      <c r="FV463" s="124"/>
      <c r="FW463" s="124"/>
      <c r="FX463" s="124"/>
      <c r="FY463" s="124"/>
      <c r="FZ463" s="124"/>
      <c r="GA463" s="124"/>
      <c r="GB463" s="124"/>
      <c r="GC463" s="124"/>
      <c r="GD463" s="124"/>
      <c r="GE463" s="124"/>
      <c r="GF463" s="124"/>
      <c r="GG463" s="124"/>
      <c r="GH463" s="124"/>
      <c r="GI463" s="124"/>
      <c r="GJ463" s="124"/>
      <c r="GK463" s="124"/>
      <c r="GL463" s="124"/>
      <c r="GM463" s="124"/>
      <c r="GN463" s="124"/>
      <c r="GO463" s="124"/>
      <c r="GP463" s="124"/>
      <c r="GQ463" s="124"/>
      <c r="GR463" s="124"/>
      <c r="GS463" s="124"/>
      <c r="GT463" s="124"/>
      <c r="GU463" s="124"/>
      <c r="GV463" s="124"/>
      <c r="GW463" s="124"/>
      <c r="GX463" s="124"/>
      <c r="GY463" s="124"/>
      <c r="GZ463" s="124"/>
      <c r="HA463" s="124"/>
      <c r="HB463" s="124"/>
      <c r="HC463" s="124"/>
      <c r="HD463" s="124"/>
      <c r="HE463" s="124"/>
      <c r="HF463" s="124"/>
      <c r="HG463" s="124"/>
      <c r="HH463" s="124"/>
      <c r="HI463" s="124"/>
      <c r="HJ463" s="124"/>
      <c r="HK463" s="124"/>
      <c r="HL463" s="124"/>
      <c r="HM463" s="124"/>
      <c r="HN463" s="124"/>
      <c r="HO463" s="124"/>
      <c r="HP463" s="124"/>
      <c r="HQ463" s="124"/>
      <c r="HR463" s="124"/>
    </row>
    <row r="464" spans="1:243" s="122" customFormat="1" hidden="1">
      <c r="A464" s="93" t="s">
        <v>2217</v>
      </c>
      <c r="B464" s="111" t="s">
        <v>2218</v>
      </c>
      <c r="C464" s="123" t="s">
        <v>249</v>
      </c>
      <c r="D464" s="58">
        <v>191410.49</v>
      </c>
      <c r="E464" s="58">
        <v>199925.1</v>
      </c>
      <c r="F464" s="58">
        <v>206443.87</v>
      </c>
      <c r="G464" s="58">
        <v>207400</v>
      </c>
      <c r="H464" s="58">
        <v>215000</v>
      </c>
      <c r="I464" s="58">
        <v>222000</v>
      </c>
      <c r="J464" s="58">
        <v>229200</v>
      </c>
      <c r="K464" s="58">
        <v>236600</v>
      </c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24"/>
      <c r="CD464" s="124"/>
      <c r="CE464" s="124"/>
      <c r="CF464" s="124"/>
      <c r="CG464" s="124"/>
      <c r="CH464" s="124"/>
      <c r="CI464" s="124"/>
      <c r="CJ464" s="124"/>
      <c r="CK464" s="124"/>
      <c r="CL464" s="124"/>
      <c r="CM464" s="124"/>
      <c r="CN464" s="124"/>
      <c r="CO464" s="124"/>
      <c r="CP464" s="124"/>
      <c r="CQ464" s="124"/>
      <c r="CR464" s="124"/>
      <c r="CS464" s="124"/>
      <c r="CT464" s="124"/>
      <c r="CU464" s="124"/>
      <c r="CV464" s="124"/>
      <c r="CW464" s="124"/>
      <c r="CX464" s="124"/>
      <c r="CY464" s="124"/>
      <c r="CZ464" s="124"/>
      <c r="DA464" s="124"/>
      <c r="DB464" s="124"/>
      <c r="DC464" s="124"/>
      <c r="DD464" s="124"/>
      <c r="DE464" s="124"/>
      <c r="DF464" s="124"/>
      <c r="DG464" s="124"/>
      <c r="DH464" s="124"/>
      <c r="DI464" s="124"/>
      <c r="DJ464" s="124"/>
      <c r="DK464" s="124"/>
      <c r="DL464" s="124"/>
      <c r="DM464" s="124"/>
      <c r="DN464" s="124"/>
      <c r="DO464" s="124"/>
      <c r="DP464" s="124"/>
      <c r="DQ464" s="124"/>
      <c r="DR464" s="124"/>
      <c r="DS464" s="124"/>
      <c r="DT464" s="124"/>
      <c r="DU464" s="124"/>
      <c r="DV464" s="124"/>
      <c r="DW464" s="124"/>
      <c r="DX464" s="124"/>
      <c r="DY464" s="124"/>
      <c r="DZ464" s="124"/>
      <c r="EA464" s="124"/>
      <c r="EB464" s="124"/>
      <c r="EC464" s="124"/>
      <c r="ED464" s="124"/>
      <c r="EE464" s="124"/>
      <c r="EF464" s="124"/>
      <c r="EG464" s="124"/>
      <c r="EH464" s="124"/>
      <c r="EI464" s="124"/>
      <c r="EJ464" s="124"/>
      <c r="EK464" s="124"/>
      <c r="EL464" s="124"/>
      <c r="EM464" s="124"/>
      <c r="EN464" s="124"/>
      <c r="EO464" s="124"/>
      <c r="EP464" s="124"/>
      <c r="EQ464" s="124"/>
      <c r="ER464" s="124"/>
      <c r="ES464" s="124"/>
      <c r="ET464" s="124"/>
      <c r="EU464" s="124"/>
      <c r="EV464" s="124"/>
      <c r="EW464" s="124"/>
      <c r="EX464" s="124"/>
      <c r="EY464" s="124"/>
      <c r="EZ464" s="124"/>
      <c r="FA464" s="124"/>
      <c r="FB464" s="124"/>
      <c r="FC464" s="124"/>
      <c r="FD464" s="124"/>
      <c r="FE464" s="124"/>
      <c r="FF464" s="124"/>
      <c r="FG464" s="124"/>
      <c r="FH464" s="124"/>
      <c r="FI464" s="124"/>
      <c r="FJ464" s="124"/>
      <c r="FK464" s="124"/>
      <c r="FL464" s="124"/>
      <c r="FM464" s="124"/>
      <c r="FN464" s="124"/>
      <c r="FO464" s="124"/>
      <c r="FP464" s="124"/>
      <c r="FQ464" s="124"/>
      <c r="FR464" s="124"/>
      <c r="FS464" s="124"/>
      <c r="FT464" s="124"/>
      <c r="FU464" s="124"/>
      <c r="FV464" s="124"/>
      <c r="FW464" s="124"/>
      <c r="FX464" s="124"/>
      <c r="FY464" s="124"/>
      <c r="FZ464" s="124"/>
      <c r="GA464" s="124"/>
      <c r="GB464" s="124"/>
      <c r="GC464" s="124"/>
      <c r="GD464" s="124"/>
      <c r="GE464" s="124"/>
      <c r="GF464" s="124"/>
      <c r="GG464" s="124"/>
      <c r="GH464" s="124"/>
      <c r="GI464" s="124"/>
      <c r="GJ464" s="124"/>
      <c r="GK464" s="124"/>
      <c r="GL464" s="124"/>
      <c r="GM464" s="124"/>
      <c r="GN464" s="124"/>
      <c r="GO464" s="124"/>
      <c r="GP464" s="124"/>
      <c r="GQ464" s="124"/>
      <c r="GR464" s="124"/>
      <c r="GS464" s="124"/>
      <c r="GT464" s="124"/>
      <c r="GU464" s="124"/>
      <c r="GV464" s="124"/>
      <c r="GW464" s="124"/>
      <c r="GX464" s="124"/>
      <c r="GY464" s="124"/>
      <c r="GZ464" s="124"/>
      <c r="HA464" s="124"/>
      <c r="HB464" s="124"/>
      <c r="HC464" s="124"/>
      <c r="HD464" s="124"/>
      <c r="HE464" s="124"/>
      <c r="HF464" s="124"/>
      <c r="HG464" s="124"/>
      <c r="HH464" s="124"/>
      <c r="HI464" s="124"/>
      <c r="HJ464" s="124"/>
      <c r="HK464" s="124"/>
      <c r="HL464" s="124"/>
      <c r="HM464" s="124"/>
      <c r="HN464" s="124"/>
      <c r="HO464" s="124"/>
      <c r="HP464" s="124"/>
      <c r="HQ464" s="124"/>
      <c r="HR464" s="124"/>
    </row>
    <row r="465" spans="1:243" s="103" customFormat="1" ht="22.5">
      <c r="A465" s="95" t="s">
        <v>2219</v>
      </c>
      <c r="B465" s="110" t="s">
        <v>2220</v>
      </c>
      <c r="C465" s="123"/>
      <c r="D465" s="56">
        <f t="shared" ref="D465:K466" si="168">D466</f>
        <v>1086664.02</v>
      </c>
      <c r="E465" s="56">
        <f t="shared" si="168"/>
        <v>1059351.8899999999</v>
      </c>
      <c r="F465" s="56">
        <f t="shared" si="168"/>
        <v>1052862.3500000001</v>
      </c>
      <c r="G465" s="56">
        <f t="shared" si="168"/>
        <v>1120000</v>
      </c>
      <c r="H465" s="56">
        <f t="shared" si="168"/>
        <v>1162000</v>
      </c>
      <c r="I465" s="56">
        <f t="shared" si="168"/>
        <v>1200000</v>
      </c>
      <c r="J465" s="56">
        <f t="shared" si="168"/>
        <v>1239000</v>
      </c>
      <c r="K465" s="56">
        <f t="shared" si="168"/>
        <v>1280000</v>
      </c>
      <c r="HS465" s="102"/>
      <c r="HT465" s="102"/>
      <c r="HU465" s="102"/>
      <c r="HV465" s="102"/>
      <c r="HW465" s="102"/>
      <c r="HX465" s="102"/>
      <c r="HY465" s="102"/>
      <c r="HZ465" s="102"/>
      <c r="IA465" s="102"/>
      <c r="IB465" s="102"/>
      <c r="IC465" s="102"/>
      <c r="ID465" s="102"/>
      <c r="IE465" s="102"/>
      <c r="IF465" s="102"/>
      <c r="IG465" s="102"/>
      <c r="IH465" s="102"/>
      <c r="II465" s="102"/>
    </row>
    <row r="466" spans="1:243" s="103" customFormat="1">
      <c r="A466" s="95" t="s">
        <v>2221</v>
      </c>
      <c r="B466" s="110" t="s">
        <v>2222</v>
      </c>
      <c r="C466" s="123"/>
      <c r="D466" s="56">
        <f t="shared" si="168"/>
        <v>1086664.02</v>
      </c>
      <c r="E466" s="56">
        <f t="shared" si="168"/>
        <v>1059351.8899999999</v>
      </c>
      <c r="F466" s="56">
        <f t="shared" si="168"/>
        <v>1052862.3500000001</v>
      </c>
      <c r="G466" s="56">
        <f t="shared" si="168"/>
        <v>1120000</v>
      </c>
      <c r="H466" s="56">
        <f t="shared" si="168"/>
        <v>1162000</v>
      </c>
      <c r="I466" s="56">
        <f t="shared" si="168"/>
        <v>1200000</v>
      </c>
      <c r="J466" s="56">
        <f t="shared" si="168"/>
        <v>1239000</v>
      </c>
      <c r="K466" s="56">
        <f t="shared" si="168"/>
        <v>1280000</v>
      </c>
      <c r="HS466" s="102"/>
      <c r="HT466" s="102"/>
      <c r="HU466" s="102"/>
      <c r="HV466" s="102"/>
      <c r="HW466" s="102"/>
      <c r="HX466" s="102"/>
      <c r="HY466" s="102"/>
      <c r="HZ466" s="102"/>
      <c r="IA466" s="102"/>
      <c r="IB466" s="102"/>
      <c r="IC466" s="102"/>
      <c r="ID466" s="102"/>
      <c r="IE466" s="102"/>
      <c r="IF466" s="102"/>
      <c r="IG466" s="102"/>
      <c r="IH466" s="102"/>
      <c r="II466" s="102"/>
    </row>
    <row r="467" spans="1:243" s="124" customFormat="1" hidden="1">
      <c r="A467" s="93" t="s">
        <v>2223</v>
      </c>
      <c r="B467" s="111" t="s">
        <v>2224</v>
      </c>
      <c r="C467" s="123" t="s">
        <v>29</v>
      </c>
      <c r="D467" s="58">
        <v>1086664.02</v>
      </c>
      <c r="E467" s="58">
        <v>1059351.8899999999</v>
      </c>
      <c r="F467" s="58">
        <v>1052862.3500000001</v>
      </c>
      <c r="G467" s="58">
        <v>1120000</v>
      </c>
      <c r="H467" s="58">
        <v>1162000</v>
      </c>
      <c r="I467" s="58">
        <v>1200000</v>
      </c>
      <c r="J467" s="58">
        <v>1239000</v>
      </c>
      <c r="K467" s="58">
        <v>1280000</v>
      </c>
      <c r="HS467" s="122"/>
      <c r="HT467" s="122"/>
      <c r="HU467" s="122"/>
      <c r="HV467" s="122"/>
      <c r="HW467" s="122"/>
      <c r="HX467" s="122"/>
      <c r="HY467" s="122"/>
      <c r="HZ467" s="122"/>
      <c r="IA467" s="122"/>
      <c r="IB467" s="122"/>
      <c r="IC467" s="122"/>
      <c r="ID467" s="122"/>
      <c r="IE467" s="122"/>
      <c r="IF467" s="122"/>
      <c r="IG467" s="122"/>
      <c r="IH467" s="122"/>
      <c r="II467" s="122"/>
    </row>
    <row r="468" spans="1:243" s="103" customFormat="1" ht="25.5" customHeight="1">
      <c r="A468" s="95" t="s">
        <v>2225</v>
      </c>
      <c r="B468" s="110" t="s">
        <v>2226</v>
      </c>
      <c r="C468" s="123"/>
      <c r="D468" s="56">
        <f>D469</f>
        <v>23780044.509999998</v>
      </c>
      <c r="E468" s="56">
        <f t="shared" ref="E468" si="169">E469+E495+E489+E479</f>
        <v>27463892.950000003</v>
      </c>
      <c r="F468" s="56">
        <f>F469+F495+F489+F479+F498</f>
        <v>32349507.710000001</v>
      </c>
      <c r="G468" s="56">
        <f t="shared" ref="G468:K468" si="170">G469+G495+G489+G479+G498</f>
        <v>28650000</v>
      </c>
      <c r="H468" s="56">
        <f t="shared" si="170"/>
        <v>29395000</v>
      </c>
      <c r="I468" s="56">
        <f t="shared" si="170"/>
        <v>30117999.995200001</v>
      </c>
      <c r="J468" s="56">
        <f t="shared" si="170"/>
        <v>31044700</v>
      </c>
      <c r="K468" s="56">
        <f t="shared" si="170"/>
        <v>31985300</v>
      </c>
      <c r="HS468" s="102"/>
      <c r="HT468" s="102"/>
      <c r="HU468" s="102"/>
      <c r="HV468" s="102"/>
      <c r="HW468" s="102"/>
      <c r="HX468" s="102"/>
      <c r="HY468" s="102"/>
      <c r="HZ468" s="102"/>
      <c r="IA468" s="102"/>
      <c r="IB468" s="102"/>
      <c r="IC468" s="102"/>
      <c r="ID468" s="102"/>
      <c r="IE468" s="102"/>
      <c r="IF468" s="102"/>
      <c r="IG468" s="102"/>
      <c r="IH468" s="102"/>
      <c r="II468" s="102"/>
    </row>
    <row r="469" spans="1:243" s="103" customFormat="1">
      <c r="A469" s="95" t="s">
        <v>2227</v>
      </c>
      <c r="B469" s="110" t="s">
        <v>2228</v>
      </c>
      <c r="C469" s="123"/>
      <c r="D469" s="56">
        <f>D470</f>
        <v>23780044.509999998</v>
      </c>
      <c r="E469" s="56">
        <f>E470</f>
        <v>12425434.68</v>
      </c>
      <c r="F469" s="56">
        <f t="shared" ref="F469:K470" si="171">F470</f>
        <v>16434197.99</v>
      </c>
      <c r="G469" s="56">
        <f t="shared" si="171"/>
        <v>14800000</v>
      </c>
      <c r="H469" s="56">
        <f t="shared" si="171"/>
        <v>15300000</v>
      </c>
      <c r="I469" s="56">
        <f t="shared" si="171"/>
        <v>15800000</v>
      </c>
      <c r="J469" s="56">
        <f t="shared" si="171"/>
        <v>16300000</v>
      </c>
      <c r="K469" s="56">
        <f t="shared" si="171"/>
        <v>16800000</v>
      </c>
      <c r="HS469" s="102"/>
      <c r="HT469" s="102"/>
      <c r="HU469" s="102"/>
      <c r="HV469" s="102"/>
      <c r="HW469" s="102"/>
      <c r="HX469" s="102"/>
      <c r="HY469" s="102"/>
      <c r="HZ469" s="102"/>
      <c r="IA469" s="102"/>
      <c r="IB469" s="102"/>
      <c r="IC469" s="102"/>
      <c r="ID469" s="102"/>
      <c r="IE469" s="102"/>
      <c r="IF469" s="102"/>
      <c r="IG469" s="102"/>
      <c r="IH469" s="102"/>
      <c r="II469" s="102"/>
    </row>
    <row r="470" spans="1:243" s="103" customFormat="1" ht="33.75">
      <c r="A470" s="95" t="s">
        <v>2229</v>
      </c>
      <c r="B470" s="110" t="s">
        <v>2230</v>
      </c>
      <c r="C470" s="123"/>
      <c r="D470" s="56">
        <f>SUM(D501+D507+D512+D518+D520)</f>
        <v>23780044.509999998</v>
      </c>
      <c r="E470" s="56">
        <f>E471</f>
        <v>12425434.68</v>
      </c>
      <c r="F470" s="56">
        <f t="shared" si="171"/>
        <v>16434197.99</v>
      </c>
      <c r="G470" s="56">
        <f t="shared" si="171"/>
        <v>14800000</v>
      </c>
      <c r="H470" s="56">
        <f t="shared" si="171"/>
        <v>15300000</v>
      </c>
      <c r="I470" s="56">
        <f t="shared" si="171"/>
        <v>15800000</v>
      </c>
      <c r="J470" s="56">
        <f t="shared" si="171"/>
        <v>16300000</v>
      </c>
      <c r="K470" s="56">
        <f t="shared" si="171"/>
        <v>16800000</v>
      </c>
      <c r="HS470" s="102"/>
      <c r="HT470" s="102"/>
      <c r="HU470" s="102"/>
      <c r="HV470" s="102"/>
      <c r="HW470" s="102"/>
      <c r="HX470" s="102"/>
      <c r="HY470" s="102"/>
      <c r="HZ470" s="102"/>
      <c r="IA470" s="102"/>
      <c r="IB470" s="102"/>
      <c r="IC470" s="102"/>
      <c r="ID470" s="102"/>
      <c r="IE470" s="102"/>
      <c r="IF470" s="102"/>
      <c r="IG470" s="102"/>
      <c r="IH470" s="102"/>
      <c r="II470" s="102"/>
    </row>
    <row r="471" spans="1:243" s="142" customFormat="1" ht="18" hidden="1" customHeight="1">
      <c r="A471" s="95" t="s">
        <v>2231</v>
      </c>
      <c r="B471" s="110" t="s">
        <v>2232</v>
      </c>
      <c r="C471" s="123"/>
      <c r="D471" s="58"/>
      <c r="E471" s="58">
        <f>SUM(E472:E477)</f>
        <v>12425434.68</v>
      </c>
      <c r="F471" s="58">
        <f>SUM(F472:F478)</f>
        <v>16434197.99</v>
      </c>
      <c r="G471" s="58">
        <v>14800000</v>
      </c>
      <c r="H471" s="58">
        <v>15300000</v>
      </c>
      <c r="I471" s="58">
        <v>15800000</v>
      </c>
      <c r="J471" s="58">
        <v>16300000</v>
      </c>
      <c r="K471" s="58">
        <v>16800000</v>
      </c>
      <c r="HS471" s="139"/>
      <c r="HT471" s="139"/>
      <c r="HU471" s="139"/>
      <c r="HV471" s="139"/>
      <c r="HW471" s="139"/>
      <c r="HX471" s="139"/>
      <c r="HY471" s="139"/>
      <c r="HZ471" s="139"/>
      <c r="IA471" s="139"/>
      <c r="IB471" s="139"/>
      <c r="IC471" s="139"/>
      <c r="ID471" s="139"/>
      <c r="IE471" s="139"/>
      <c r="IF471" s="139"/>
      <c r="IG471" s="139"/>
      <c r="IH471" s="139"/>
      <c r="II471" s="139"/>
    </row>
    <row r="472" spans="1:243" s="142" customFormat="1" ht="15" hidden="1" customHeight="1">
      <c r="A472" s="93" t="s">
        <v>2233</v>
      </c>
      <c r="B472" s="111" t="s">
        <v>787</v>
      </c>
      <c r="C472" s="123" t="s">
        <v>1926</v>
      </c>
      <c r="D472" s="58"/>
      <c r="E472" s="58">
        <v>7847663.7999999998</v>
      </c>
      <c r="F472" s="58">
        <v>8822182.8499999996</v>
      </c>
      <c r="G472" s="58"/>
      <c r="H472" s="58"/>
      <c r="I472" s="58"/>
      <c r="J472" s="58"/>
      <c r="K472" s="58"/>
      <c r="HS472" s="139"/>
      <c r="HT472" s="139"/>
      <c r="HU472" s="139"/>
      <c r="HV472" s="139"/>
      <c r="HW472" s="139"/>
      <c r="HX472" s="139"/>
      <c r="HY472" s="139"/>
      <c r="HZ472" s="139"/>
      <c r="IA472" s="139"/>
      <c r="IB472" s="139"/>
      <c r="IC472" s="139"/>
      <c r="ID472" s="139"/>
      <c r="IE472" s="139"/>
      <c r="IF472" s="139"/>
      <c r="IG472" s="139"/>
      <c r="IH472" s="139"/>
      <c r="II472" s="139"/>
    </row>
    <row r="473" spans="1:243" s="142" customFormat="1" ht="15" hidden="1" customHeight="1">
      <c r="A473" s="93" t="s">
        <v>2234</v>
      </c>
      <c r="B473" s="111" t="s">
        <v>2912</v>
      </c>
      <c r="C473" s="123" t="s">
        <v>1926</v>
      </c>
      <c r="D473" s="58"/>
      <c r="E473" s="58">
        <v>1012440.88</v>
      </c>
      <c r="F473" s="58">
        <v>786818.32</v>
      </c>
      <c r="G473" s="58"/>
      <c r="H473" s="58"/>
      <c r="I473" s="58"/>
      <c r="J473" s="58"/>
      <c r="K473" s="58"/>
      <c r="HS473" s="139"/>
      <c r="HT473" s="139"/>
      <c r="HU473" s="139"/>
      <c r="HV473" s="139"/>
      <c r="HW473" s="139"/>
      <c r="HX473" s="139"/>
      <c r="HY473" s="139"/>
      <c r="HZ473" s="139"/>
      <c r="IA473" s="139"/>
      <c r="IB473" s="139"/>
      <c r="IC473" s="139"/>
      <c r="ID473" s="139"/>
      <c r="IE473" s="139"/>
      <c r="IF473" s="139"/>
      <c r="IG473" s="139"/>
      <c r="IH473" s="139"/>
      <c r="II473" s="139"/>
    </row>
    <row r="474" spans="1:243" s="142" customFormat="1" ht="15" hidden="1" customHeight="1">
      <c r="A474" s="93" t="s">
        <v>2235</v>
      </c>
      <c r="B474" s="111" t="s">
        <v>1576</v>
      </c>
      <c r="C474" s="123" t="s">
        <v>1926</v>
      </c>
      <c r="D474" s="58"/>
      <c r="E474" s="58">
        <v>1395260</v>
      </c>
      <c r="F474" s="58">
        <v>130010</v>
      </c>
      <c r="G474" s="58"/>
      <c r="H474" s="58"/>
      <c r="I474" s="58"/>
      <c r="J474" s="58"/>
      <c r="K474" s="58"/>
      <c r="HS474" s="139"/>
      <c r="HT474" s="139"/>
      <c r="HU474" s="139"/>
      <c r="HV474" s="139"/>
      <c r="HW474" s="139"/>
      <c r="HX474" s="139"/>
      <c r="HY474" s="139"/>
      <c r="HZ474" s="139"/>
      <c r="IA474" s="139"/>
      <c r="IB474" s="139"/>
      <c r="IC474" s="139"/>
      <c r="ID474" s="139"/>
      <c r="IE474" s="139"/>
      <c r="IF474" s="139"/>
      <c r="IG474" s="139"/>
      <c r="IH474" s="139"/>
      <c r="II474" s="139"/>
    </row>
    <row r="475" spans="1:243" s="142" customFormat="1" ht="15" hidden="1" customHeight="1">
      <c r="A475" s="93" t="s">
        <v>2236</v>
      </c>
      <c r="B475" s="111" t="s">
        <v>2238</v>
      </c>
      <c r="C475" s="123" t="s">
        <v>1926</v>
      </c>
      <c r="D475" s="58"/>
      <c r="E475" s="58">
        <v>1540070</v>
      </c>
      <c r="F475" s="58">
        <v>1859150</v>
      </c>
      <c r="G475" s="58"/>
      <c r="H475" s="58"/>
      <c r="I475" s="58"/>
      <c r="J475" s="58"/>
      <c r="K475" s="58"/>
      <c r="HS475" s="139"/>
      <c r="HT475" s="139"/>
      <c r="HU475" s="139"/>
      <c r="HV475" s="139"/>
      <c r="HW475" s="139"/>
      <c r="HX475" s="139"/>
      <c r="HY475" s="139"/>
      <c r="HZ475" s="139"/>
      <c r="IA475" s="139"/>
      <c r="IB475" s="139"/>
      <c r="IC475" s="139"/>
      <c r="ID475" s="139"/>
      <c r="IE475" s="139"/>
      <c r="IF475" s="139"/>
      <c r="IG475" s="139"/>
      <c r="IH475" s="139"/>
      <c r="II475" s="139"/>
    </row>
    <row r="476" spans="1:243" s="142" customFormat="1" ht="15" hidden="1" customHeight="1">
      <c r="A476" s="93" t="s">
        <v>2237</v>
      </c>
      <c r="B476" s="111" t="s">
        <v>2913</v>
      </c>
      <c r="C476" s="123" t="s">
        <v>1926</v>
      </c>
      <c r="D476" s="58"/>
      <c r="E476" s="58">
        <v>30000</v>
      </c>
      <c r="F476" s="58">
        <v>111000</v>
      </c>
      <c r="G476" s="58"/>
      <c r="H476" s="58"/>
      <c r="I476" s="58"/>
      <c r="J476" s="58"/>
      <c r="K476" s="58"/>
      <c r="HS476" s="139"/>
      <c r="HT476" s="139"/>
      <c r="HU476" s="139"/>
      <c r="HV476" s="139"/>
      <c r="HW476" s="139"/>
      <c r="HX476" s="139"/>
      <c r="HY476" s="139"/>
      <c r="HZ476" s="139"/>
      <c r="IA476" s="139"/>
      <c r="IB476" s="139"/>
      <c r="IC476" s="139"/>
      <c r="ID476" s="139"/>
      <c r="IE476" s="139"/>
      <c r="IF476" s="139"/>
      <c r="IG476" s="139"/>
      <c r="IH476" s="139"/>
      <c r="II476" s="139"/>
    </row>
    <row r="477" spans="1:243" s="142" customFormat="1" ht="15" hidden="1" customHeight="1">
      <c r="A477" s="93" t="s">
        <v>3204</v>
      </c>
      <c r="B477" s="111" t="s">
        <v>3205</v>
      </c>
      <c r="C477" s="123" t="s">
        <v>1926</v>
      </c>
      <c r="D477" s="58"/>
      <c r="E477" s="58">
        <v>600000</v>
      </c>
      <c r="F477" s="58">
        <v>1560000</v>
      </c>
      <c r="G477" s="58"/>
      <c r="H477" s="58"/>
      <c r="I477" s="58"/>
      <c r="J477" s="58"/>
      <c r="K477" s="58"/>
      <c r="HS477" s="139"/>
      <c r="HT477" s="139"/>
      <c r="HU477" s="139"/>
      <c r="HV477" s="139"/>
      <c r="HW477" s="139"/>
      <c r="HX477" s="139"/>
      <c r="HY477" s="139"/>
      <c r="HZ477" s="139"/>
      <c r="IA477" s="139"/>
      <c r="IB477" s="139"/>
      <c r="IC477" s="139"/>
      <c r="ID477" s="139"/>
      <c r="IE477" s="139"/>
      <c r="IF477" s="139"/>
      <c r="IG477" s="139"/>
      <c r="IH477" s="139"/>
      <c r="II477" s="139"/>
    </row>
    <row r="478" spans="1:243" s="142" customFormat="1" ht="15" hidden="1" customHeight="1">
      <c r="A478" s="93" t="s">
        <v>3266</v>
      </c>
      <c r="B478" s="93" t="s">
        <v>3267</v>
      </c>
      <c r="C478" s="94" t="s">
        <v>1926</v>
      </c>
      <c r="D478" s="58"/>
      <c r="E478" s="58"/>
      <c r="F478" s="58">
        <v>3165036.82</v>
      </c>
      <c r="G478" s="58"/>
      <c r="H478" s="58"/>
      <c r="I478" s="58"/>
      <c r="J478" s="58"/>
      <c r="K478" s="58"/>
      <c r="HS478" s="139"/>
      <c r="HT478" s="139"/>
      <c r="HU478" s="139"/>
      <c r="HV478" s="139"/>
      <c r="HW478" s="139"/>
      <c r="HX478" s="139"/>
      <c r="HY478" s="139"/>
      <c r="HZ478" s="139"/>
      <c r="IA478" s="139"/>
      <c r="IB478" s="139"/>
      <c r="IC478" s="139"/>
      <c r="ID478" s="139"/>
      <c r="IE478" s="139"/>
      <c r="IF478" s="139"/>
      <c r="IG478" s="139"/>
      <c r="IH478" s="139"/>
      <c r="II478" s="139"/>
    </row>
    <row r="479" spans="1:243" s="162" customFormat="1" ht="22.5">
      <c r="A479" s="95" t="s">
        <v>2240</v>
      </c>
      <c r="B479" s="110" t="s">
        <v>2241</v>
      </c>
      <c r="C479" s="94"/>
      <c r="D479" s="56"/>
      <c r="E479" s="56">
        <f t="shared" ref="E479:K480" si="172">E480</f>
        <v>11825947.720000001</v>
      </c>
      <c r="F479" s="56">
        <f t="shared" si="172"/>
        <v>9883371.879999999</v>
      </c>
      <c r="G479" s="56">
        <f t="shared" si="172"/>
        <v>11070800</v>
      </c>
      <c r="H479" s="56">
        <f t="shared" si="172"/>
        <v>11220000</v>
      </c>
      <c r="I479" s="56">
        <f t="shared" si="172"/>
        <v>11354999.995200001</v>
      </c>
      <c r="J479" s="56">
        <f t="shared" si="172"/>
        <v>11724100</v>
      </c>
      <c r="K479" s="56">
        <f t="shared" si="172"/>
        <v>12105200</v>
      </c>
      <c r="HS479" s="148"/>
      <c r="HT479" s="148"/>
      <c r="HU479" s="148"/>
      <c r="HV479" s="148"/>
      <c r="HW479" s="148"/>
      <c r="HX479" s="148"/>
      <c r="HY479" s="148"/>
      <c r="HZ479" s="148"/>
      <c r="IA479" s="148"/>
      <c r="IB479" s="148"/>
      <c r="IC479" s="148"/>
      <c r="ID479" s="148"/>
      <c r="IE479" s="148"/>
      <c r="IF479" s="148"/>
      <c r="IG479" s="148"/>
      <c r="IH479" s="148"/>
      <c r="II479" s="148"/>
    </row>
    <row r="480" spans="1:243" s="162" customFormat="1" ht="22.5">
      <c r="A480" s="95" t="s">
        <v>2242</v>
      </c>
      <c r="B480" s="110" t="s">
        <v>2243</v>
      </c>
      <c r="C480" s="94"/>
      <c r="D480" s="56"/>
      <c r="E480" s="56">
        <f>E481</f>
        <v>11825947.720000001</v>
      </c>
      <c r="F480" s="56">
        <f t="shared" si="172"/>
        <v>9883371.879999999</v>
      </c>
      <c r="G480" s="56">
        <f t="shared" si="172"/>
        <v>11070800</v>
      </c>
      <c r="H480" s="56">
        <f t="shared" si="172"/>
        <v>11220000</v>
      </c>
      <c r="I480" s="56">
        <f t="shared" si="172"/>
        <v>11354999.995200001</v>
      </c>
      <c r="J480" s="56">
        <f t="shared" si="172"/>
        <v>11724100</v>
      </c>
      <c r="K480" s="56">
        <f t="shared" si="172"/>
        <v>12105200</v>
      </c>
      <c r="HS480" s="148"/>
      <c r="HT480" s="148"/>
      <c r="HU480" s="148"/>
      <c r="HV480" s="148"/>
      <c r="HW480" s="148"/>
      <c r="HX480" s="148"/>
      <c r="HY480" s="148"/>
      <c r="HZ480" s="148"/>
      <c r="IA480" s="148"/>
      <c r="IB480" s="148"/>
      <c r="IC480" s="148"/>
      <c r="ID480" s="148"/>
      <c r="IE480" s="148"/>
      <c r="IF480" s="148"/>
      <c r="IG480" s="148"/>
      <c r="IH480" s="148"/>
      <c r="II480" s="148"/>
    </row>
    <row r="481" spans="1:243" s="162" customFormat="1" ht="19.5" customHeight="1">
      <c r="A481" s="95" t="s">
        <v>2244</v>
      </c>
      <c r="B481" s="110" t="s">
        <v>2914</v>
      </c>
      <c r="C481" s="94"/>
      <c r="D481" s="56"/>
      <c r="E481" s="56">
        <f>SUM(E482:E487)</f>
        <v>11825947.720000001</v>
      </c>
      <c r="F481" s="56">
        <f>SUM(F482:F488)</f>
        <v>9883371.879999999</v>
      </c>
      <c r="G481" s="56">
        <f>SUM(G482:G488)</f>
        <v>11070800</v>
      </c>
      <c r="H481" s="56">
        <f t="shared" ref="H481:I481" si="173">SUM(H482:H488)</f>
        <v>11220000</v>
      </c>
      <c r="I481" s="56">
        <f t="shared" si="173"/>
        <v>11354999.995200001</v>
      </c>
      <c r="J481" s="56">
        <f t="shared" ref="J481:K481" si="174">SUM(J482:J488)</f>
        <v>11724100</v>
      </c>
      <c r="K481" s="56">
        <f t="shared" si="174"/>
        <v>12105200</v>
      </c>
      <c r="HS481" s="148"/>
      <c r="HT481" s="148"/>
      <c r="HU481" s="148"/>
      <c r="HV481" s="148"/>
      <c r="HW481" s="148"/>
      <c r="HX481" s="148"/>
      <c r="HY481" s="148"/>
      <c r="HZ481" s="148"/>
      <c r="IA481" s="148"/>
      <c r="IB481" s="148"/>
      <c r="IC481" s="148"/>
      <c r="ID481" s="148"/>
      <c r="IE481" s="148"/>
      <c r="IF481" s="148"/>
      <c r="IG481" s="148"/>
      <c r="IH481" s="148"/>
      <c r="II481" s="148"/>
    </row>
    <row r="482" spans="1:243" s="124" customFormat="1" hidden="1">
      <c r="A482" s="93" t="s">
        <v>2916</v>
      </c>
      <c r="B482" s="111" t="s">
        <v>2915</v>
      </c>
      <c r="C482" s="123" t="s">
        <v>1931</v>
      </c>
      <c r="D482" s="58"/>
      <c r="E482" s="58">
        <v>2945696.72</v>
      </c>
      <c r="F482" s="58">
        <v>2798628.04</v>
      </c>
      <c r="G482" s="58">
        <v>3999256.16</v>
      </c>
      <c r="H482" s="58">
        <v>4148456.16</v>
      </c>
      <c r="I482" s="58">
        <v>4283456.1551999999</v>
      </c>
      <c r="J482" s="58">
        <v>4422700</v>
      </c>
      <c r="K482" s="58">
        <v>4566400</v>
      </c>
      <c r="HS482" s="122"/>
      <c r="HT482" s="122"/>
      <c r="HU482" s="122"/>
      <c r="HV482" s="122"/>
      <c r="HW482" s="122"/>
      <c r="HX482" s="122"/>
      <c r="HY482" s="122"/>
      <c r="HZ482" s="122"/>
      <c r="IA482" s="122"/>
      <c r="IB482" s="122"/>
      <c r="IC482" s="122"/>
      <c r="ID482" s="122"/>
      <c r="IE482" s="122"/>
      <c r="IF482" s="122"/>
      <c r="IG482" s="122"/>
      <c r="IH482" s="122"/>
      <c r="II482" s="122"/>
    </row>
    <row r="483" spans="1:243" s="124" customFormat="1" hidden="1">
      <c r="A483" s="93" t="s">
        <v>2917</v>
      </c>
      <c r="B483" s="111" t="s">
        <v>805</v>
      </c>
      <c r="C483" s="123" t="s">
        <v>1931</v>
      </c>
      <c r="D483" s="58"/>
      <c r="E483" s="58">
        <v>145200</v>
      </c>
      <c r="F483" s="58">
        <v>13200</v>
      </c>
      <c r="G483" s="58"/>
      <c r="H483" s="58">
        <f t="shared" ref="H483" si="175">G483*1.0375</f>
        <v>0</v>
      </c>
      <c r="I483" s="58">
        <f t="shared" ref="I483" si="176">H483*1.0325</f>
        <v>0</v>
      </c>
      <c r="J483" s="58">
        <v>0</v>
      </c>
      <c r="K483" s="58">
        <v>0</v>
      </c>
      <c r="HS483" s="122"/>
      <c r="HT483" s="122"/>
      <c r="HU483" s="122"/>
      <c r="HV483" s="122"/>
      <c r="HW483" s="122"/>
      <c r="HX483" s="122"/>
      <c r="HY483" s="122"/>
      <c r="HZ483" s="122"/>
      <c r="IA483" s="122"/>
      <c r="IB483" s="122"/>
      <c r="IC483" s="122"/>
      <c r="ID483" s="122"/>
      <c r="IE483" s="122"/>
      <c r="IF483" s="122"/>
      <c r="IG483" s="122"/>
      <c r="IH483" s="122"/>
      <c r="II483" s="122"/>
    </row>
    <row r="484" spans="1:243" s="124" customFormat="1" hidden="1">
      <c r="A484" s="93" t="s">
        <v>2918</v>
      </c>
      <c r="B484" s="111" t="s">
        <v>2921</v>
      </c>
      <c r="C484" s="123" t="s">
        <v>1931</v>
      </c>
      <c r="D484" s="58"/>
      <c r="E484" s="58">
        <v>360000</v>
      </c>
      <c r="F484" s="58">
        <v>360000</v>
      </c>
      <c r="G484" s="58">
        <v>360000</v>
      </c>
      <c r="H484" s="58">
        <f t="shared" ref="H484:I488" si="177">G484</f>
        <v>360000</v>
      </c>
      <c r="I484" s="58">
        <f t="shared" si="177"/>
        <v>360000</v>
      </c>
      <c r="J484" s="58">
        <v>371700</v>
      </c>
      <c r="K484" s="58">
        <v>383800</v>
      </c>
      <c r="HS484" s="122"/>
      <c r="HT484" s="122"/>
      <c r="HU484" s="122"/>
      <c r="HV484" s="122"/>
      <c r="HW484" s="122"/>
      <c r="HX484" s="122"/>
      <c r="HY484" s="122"/>
      <c r="HZ484" s="122"/>
      <c r="IA484" s="122"/>
      <c r="IB484" s="122"/>
      <c r="IC484" s="122"/>
      <c r="ID484" s="122"/>
      <c r="IE484" s="122"/>
      <c r="IF484" s="122"/>
      <c r="IG484" s="122"/>
      <c r="IH484" s="122"/>
      <c r="II484" s="122"/>
    </row>
    <row r="485" spans="1:243" s="124" customFormat="1" hidden="1">
      <c r="A485" s="93" t="s">
        <v>2919</v>
      </c>
      <c r="B485" s="111" t="s">
        <v>809</v>
      </c>
      <c r="C485" s="123" t="s">
        <v>1931</v>
      </c>
      <c r="D485" s="58"/>
      <c r="E485" s="58">
        <v>1367736</v>
      </c>
      <c r="F485" s="58">
        <v>1367736</v>
      </c>
      <c r="G485" s="58">
        <v>1367736</v>
      </c>
      <c r="H485" s="58">
        <f t="shared" si="177"/>
        <v>1367736</v>
      </c>
      <c r="I485" s="58">
        <f t="shared" si="177"/>
        <v>1367736</v>
      </c>
      <c r="J485" s="58">
        <v>1412200</v>
      </c>
      <c r="K485" s="58">
        <v>1458100</v>
      </c>
      <c r="HS485" s="122"/>
      <c r="HT485" s="122"/>
      <c r="HU485" s="122"/>
      <c r="HV485" s="122"/>
      <c r="HW485" s="122"/>
      <c r="HX485" s="122"/>
      <c r="HY485" s="122"/>
      <c r="HZ485" s="122"/>
      <c r="IA485" s="122"/>
      <c r="IB485" s="122"/>
      <c r="IC485" s="122"/>
      <c r="ID485" s="122"/>
      <c r="IE485" s="122"/>
      <c r="IF485" s="122"/>
      <c r="IG485" s="122"/>
      <c r="IH485" s="122"/>
      <c r="II485" s="122"/>
    </row>
    <row r="486" spans="1:243" s="124" customFormat="1" hidden="1">
      <c r="A486" s="93" t="s">
        <v>2920</v>
      </c>
      <c r="B486" s="93" t="s">
        <v>2922</v>
      </c>
      <c r="C486" s="123" t="s">
        <v>1931</v>
      </c>
      <c r="D486" s="58"/>
      <c r="E486" s="58">
        <v>5250000</v>
      </c>
      <c r="F486" s="58">
        <v>3000000</v>
      </c>
      <c r="G486" s="58">
        <v>3000000</v>
      </c>
      <c r="H486" s="58">
        <f t="shared" si="177"/>
        <v>3000000</v>
      </c>
      <c r="I486" s="58">
        <f t="shared" si="177"/>
        <v>3000000</v>
      </c>
      <c r="J486" s="58">
        <v>3097500</v>
      </c>
      <c r="K486" s="58">
        <v>3198200</v>
      </c>
      <c r="HS486" s="122"/>
      <c r="HT486" s="122"/>
      <c r="HU486" s="122"/>
      <c r="HV486" s="122"/>
      <c r="HW486" s="122"/>
      <c r="HX486" s="122"/>
      <c r="HY486" s="122"/>
      <c r="HZ486" s="122"/>
      <c r="IA486" s="122"/>
      <c r="IB486" s="122"/>
      <c r="IC486" s="122"/>
      <c r="ID486" s="122"/>
      <c r="IE486" s="122"/>
      <c r="IF486" s="122"/>
      <c r="IG486" s="122"/>
      <c r="IH486" s="122"/>
      <c r="II486" s="122"/>
    </row>
    <row r="487" spans="1:243" s="124" customFormat="1" hidden="1">
      <c r="A487" s="93" t="s">
        <v>2923</v>
      </c>
      <c r="B487" s="93" t="s">
        <v>2924</v>
      </c>
      <c r="C487" s="123" t="s">
        <v>1931</v>
      </c>
      <c r="D487" s="58"/>
      <c r="E487" s="58">
        <v>1757315</v>
      </c>
      <c r="F487" s="58">
        <v>1737315</v>
      </c>
      <c r="G487" s="58">
        <f>F487</f>
        <v>1737315</v>
      </c>
      <c r="H487" s="58">
        <f t="shared" si="177"/>
        <v>1737315</v>
      </c>
      <c r="I487" s="58">
        <f t="shared" si="177"/>
        <v>1737315</v>
      </c>
      <c r="J487" s="58">
        <v>1793800</v>
      </c>
      <c r="K487" s="58">
        <v>1852100</v>
      </c>
      <c r="HS487" s="122"/>
      <c r="HT487" s="122"/>
      <c r="HU487" s="122"/>
      <c r="HV487" s="122"/>
      <c r="HW487" s="122"/>
      <c r="HX487" s="122"/>
      <c r="HY487" s="122"/>
      <c r="HZ487" s="122"/>
      <c r="IA487" s="122"/>
      <c r="IB487" s="122"/>
      <c r="IC487" s="122"/>
      <c r="ID487" s="122"/>
      <c r="IE487" s="122"/>
      <c r="IF487" s="122"/>
      <c r="IG487" s="122"/>
      <c r="IH487" s="122"/>
      <c r="II487" s="122"/>
    </row>
    <row r="488" spans="1:243" s="124" customFormat="1" hidden="1">
      <c r="A488" s="93" t="s">
        <v>3251</v>
      </c>
      <c r="B488" s="93" t="s">
        <v>3252</v>
      </c>
      <c r="C488" s="123" t="s">
        <v>1931</v>
      </c>
      <c r="D488" s="58"/>
      <c r="E488" s="58"/>
      <c r="F488" s="58">
        <v>606492.84</v>
      </c>
      <c r="G488" s="58">
        <v>606492.84</v>
      </c>
      <c r="H488" s="58">
        <f t="shared" si="177"/>
        <v>606492.84</v>
      </c>
      <c r="I488" s="58">
        <f t="shared" si="177"/>
        <v>606492.84</v>
      </c>
      <c r="J488" s="58">
        <v>626200</v>
      </c>
      <c r="K488" s="58">
        <v>646600</v>
      </c>
      <c r="HS488" s="122"/>
      <c r="HT488" s="122"/>
      <c r="HU488" s="122"/>
      <c r="HV488" s="122"/>
      <c r="HW488" s="122"/>
      <c r="HX488" s="122"/>
      <c r="HY488" s="122"/>
      <c r="HZ488" s="122"/>
      <c r="IA488" s="122"/>
      <c r="IB488" s="122"/>
      <c r="IC488" s="122"/>
      <c r="ID488" s="122"/>
      <c r="IE488" s="122"/>
      <c r="IF488" s="122"/>
      <c r="IG488" s="122"/>
      <c r="IH488" s="122"/>
      <c r="II488" s="122"/>
    </row>
    <row r="489" spans="1:243" s="162" customFormat="1" ht="11.25">
      <c r="A489" s="95" t="s">
        <v>2245</v>
      </c>
      <c r="B489" s="110" t="s">
        <v>2246</v>
      </c>
      <c r="C489" s="94"/>
      <c r="D489" s="56"/>
      <c r="E489" s="56">
        <f t="shared" ref="E489:K490" si="178">E490</f>
        <v>1655364.5899999999</v>
      </c>
      <c r="F489" s="56">
        <f>F490</f>
        <v>1434738.46</v>
      </c>
      <c r="G489" s="56">
        <f t="shared" si="178"/>
        <v>1123500</v>
      </c>
      <c r="H489" s="56">
        <f t="shared" si="178"/>
        <v>1158000</v>
      </c>
      <c r="I489" s="56">
        <f t="shared" si="178"/>
        <v>1190000</v>
      </c>
      <c r="J489" s="56">
        <f t="shared" si="178"/>
        <v>1190000</v>
      </c>
      <c r="K489" s="56">
        <f t="shared" si="178"/>
        <v>1190000</v>
      </c>
      <c r="HS489" s="148"/>
      <c r="HT489" s="148"/>
      <c r="HU489" s="148"/>
      <c r="HV489" s="148"/>
      <c r="HW489" s="148"/>
      <c r="HX489" s="148"/>
      <c r="HY489" s="148"/>
      <c r="HZ489" s="148"/>
      <c r="IA489" s="148"/>
      <c r="IB489" s="148"/>
      <c r="IC489" s="148"/>
      <c r="ID489" s="148"/>
      <c r="IE489" s="148"/>
      <c r="IF489" s="148"/>
      <c r="IG489" s="148"/>
      <c r="IH489" s="148"/>
      <c r="II489" s="148"/>
    </row>
    <row r="490" spans="1:243" s="162" customFormat="1" ht="22.5">
      <c r="A490" s="95" t="s">
        <v>2247</v>
      </c>
      <c r="B490" s="110" t="s">
        <v>2248</v>
      </c>
      <c r="C490" s="94"/>
      <c r="D490" s="56"/>
      <c r="E490" s="56">
        <f t="shared" si="178"/>
        <v>1655364.5899999999</v>
      </c>
      <c r="F490" s="56">
        <f t="shared" si="178"/>
        <v>1434738.46</v>
      </c>
      <c r="G490" s="56">
        <f t="shared" si="178"/>
        <v>1123500</v>
      </c>
      <c r="H490" s="56">
        <f t="shared" si="178"/>
        <v>1158000</v>
      </c>
      <c r="I490" s="56">
        <f t="shared" si="178"/>
        <v>1190000</v>
      </c>
      <c r="J490" s="56">
        <f t="shared" si="178"/>
        <v>1190000</v>
      </c>
      <c r="K490" s="56">
        <f t="shared" si="178"/>
        <v>1190000</v>
      </c>
      <c r="HS490" s="148"/>
      <c r="HT490" s="148"/>
      <c r="HU490" s="148"/>
      <c r="HV490" s="148"/>
      <c r="HW490" s="148"/>
      <c r="HX490" s="148"/>
      <c r="HY490" s="148"/>
      <c r="HZ490" s="148"/>
      <c r="IA490" s="148"/>
      <c r="IB490" s="148"/>
      <c r="IC490" s="148"/>
      <c r="ID490" s="148"/>
      <c r="IE490" s="148"/>
      <c r="IF490" s="148"/>
      <c r="IG490" s="148"/>
      <c r="IH490" s="148"/>
      <c r="II490" s="148"/>
    </row>
    <row r="491" spans="1:243" s="162" customFormat="1" ht="16.5" customHeight="1">
      <c r="A491" s="95" t="s">
        <v>2249</v>
      </c>
      <c r="B491" s="110" t="s">
        <v>2250</v>
      </c>
      <c r="C491" s="94"/>
      <c r="D491" s="56"/>
      <c r="E491" s="56">
        <f t="shared" ref="E491:K491" si="179">SUM(E492:E494)</f>
        <v>1655364.5899999999</v>
      </c>
      <c r="F491" s="56">
        <f t="shared" si="179"/>
        <v>1434738.46</v>
      </c>
      <c r="G491" s="56">
        <f t="shared" si="179"/>
        <v>1123500</v>
      </c>
      <c r="H491" s="56">
        <f t="shared" si="179"/>
        <v>1158000</v>
      </c>
      <c r="I491" s="56">
        <f t="shared" si="179"/>
        <v>1190000</v>
      </c>
      <c r="J491" s="56">
        <f t="shared" si="179"/>
        <v>1190000</v>
      </c>
      <c r="K491" s="56">
        <f t="shared" si="179"/>
        <v>1190000</v>
      </c>
      <c r="HS491" s="148"/>
      <c r="HT491" s="148"/>
      <c r="HU491" s="148"/>
      <c r="HV491" s="148"/>
      <c r="HW491" s="148"/>
      <c r="HX491" s="148"/>
      <c r="HY491" s="148"/>
      <c r="HZ491" s="148"/>
      <c r="IA491" s="148"/>
      <c r="IB491" s="148"/>
      <c r="IC491" s="148"/>
      <c r="ID491" s="148"/>
      <c r="IE491" s="148"/>
      <c r="IF491" s="148"/>
      <c r="IG491" s="148"/>
      <c r="IH491" s="148"/>
      <c r="II491" s="148"/>
    </row>
    <row r="492" spans="1:243" s="124" customFormat="1" hidden="1">
      <c r="A492" s="93" t="s">
        <v>2925</v>
      </c>
      <c r="B492" s="111" t="s">
        <v>1024</v>
      </c>
      <c r="C492" s="123" t="s">
        <v>1934</v>
      </c>
      <c r="D492" s="58"/>
      <c r="E492" s="58">
        <v>183333.37</v>
      </c>
      <c r="F492" s="58">
        <v>200000.04</v>
      </c>
      <c r="G492" s="58">
        <f>F492</f>
        <v>200000.04</v>
      </c>
      <c r="H492" s="58">
        <f>G492</f>
        <v>200000.04</v>
      </c>
      <c r="I492" s="58">
        <f>H492</f>
        <v>200000.04</v>
      </c>
      <c r="J492" s="58">
        <f>I492</f>
        <v>200000.04</v>
      </c>
      <c r="K492" s="58">
        <f>J492</f>
        <v>200000.04</v>
      </c>
      <c r="HS492" s="122"/>
      <c r="HT492" s="122"/>
      <c r="HU492" s="122"/>
      <c r="HV492" s="122"/>
      <c r="HW492" s="122"/>
      <c r="HX492" s="122"/>
      <c r="HY492" s="122"/>
      <c r="HZ492" s="122"/>
      <c r="IA492" s="122"/>
      <c r="IB492" s="122"/>
      <c r="IC492" s="122"/>
      <c r="ID492" s="122"/>
      <c r="IE492" s="122"/>
      <c r="IF492" s="122"/>
      <c r="IG492" s="122"/>
      <c r="IH492" s="122"/>
      <c r="II492" s="122"/>
    </row>
    <row r="493" spans="1:243" s="124" customFormat="1" hidden="1">
      <c r="A493" s="93" t="s">
        <v>2926</v>
      </c>
      <c r="B493" s="93" t="s">
        <v>2250</v>
      </c>
      <c r="C493" s="94" t="s">
        <v>1934</v>
      </c>
      <c r="D493" s="58"/>
      <c r="E493" s="58">
        <v>150000</v>
      </c>
      <c r="F493" s="58">
        <v>0</v>
      </c>
      <c r="G493" s="58">
        <v>0</v>
      </c>
      <c r="H493" s="58"/>
      <c r="I493" s="58"/>
      <c r="J493" s="58"/>
      <c r="K493" s="58"/>
      <c r="HS493" s="122"/>
      <c r="HT493" s="122"/>
      <c r="HU493" s="122"/>
      <c r="HV493" s="122"/>
      <c r="HW493" s="122"/>
      <c r="HX493" s="122"/>
      <c r="HY493" s="122"/>
      <c r="HZ493" s="122"/>
      <c r="IA493" s="122"/>
      <c r="IB493" s="122"/>
      <c r="IC493" s="122"/>
      <c r="ID493" s="122"/>
      <c r="IE493" s="122"/>
      <c r="IF493" s="122"/>
      <c r="IG493" s="122"/>
      <c r="IH493" s="122"/>
      <c r="II493" s="122"/>
    </row>
    <row r="494" spans="1:243" s="124" customFormat="1" hidden="1">
      <c r="A494" s="93" t="s">
        <v>2928</v>
      </c>
      <c r="B494" s="111" t="s">
        <v>2927</v>
      </c>
      <c r="C494" s="123" t="s">
        <v>1934</v>
      </c>
      <c r="D494" s="58"/>
      <c r="E494" s="58">
        <v>1322031.22</v>
      </c>
      <c r="F494" s="58">
        <v>1234738.42</v>
      </c>
      <c r="G494" s="58">
        <v>923499.96</v>
      </c>
      <c r="H494" s="58">
        <v>957999.96</v>
      </c>
      <c r="I494" s="58">
        <v>989999.96</v>
      </c>
      <c r="J494" s="58">
        <v>989999.96</v>
      </c>
      <c r="K494" s="58">
        <v>989999.96</v>
      </c>
      <c r="HS494" s="122"/>
      <c r="HT494" s="122"/>
      <c r="HU494" s="122"/>
      <c r="HV494" s="122"/>
      <c r="HW494" s="122"/>
      <c r="HX494" s="122"/>
      <c r="HY494" s="122"/>
      <c r="HZ494" s="122"/>
      <c r="IA494" s="122"/>
      <c r="IB494" s="122"/>
      <c r="IC494" s="122"/>
      <c r="ID494" s="122"/>
      <c r="IE494" s="122"/>
      <c r="IF494" s="122"/>
      <c r="IG494" s="122"/>
      <c r="IH494" s="122"/>
      <c r="II494" s="122"/>
    </row>
    <row r="495" spans="1:243" s="162" customFormat="1" ht="25.5" customHeight="1">
      <c r="A495" s="95" t="s">
        <v>2251</v>
      </c>
      <c r="B495" s="110" t="s">
        <v>2252</v>
      </c>
      <c r="C495" s="94"/>
      <c r="D495" s="56"/>
      <c r="E495" s="56">
        <f t="shared" ref="E495:K496" si="180">E496</f>
        <v>1557145.96</v>
      </c>
      <c r="F495" s="56">
        <f t="shared" si="180"/>
        <v>2532577.38</v>
      </c>
      <c r="G495" s="56">
        <f t="shared" si="180"/>
        <v>1655700</v>
      </c>
      <c r="H495" s="56">
        <f t="shared" si="180"/>
        <v>1717000</v>
      </c>
      <c r="I495" s="56">
        <f t="shared" si="180"/>
        <v>1773000</v>
      </c>
      <c r="J495" s="56">
        <f t="shared" si="180"/>
        <v>1830600</v>
      </c>
      <c r="K495" s="56">
        <f t="shared" si="180"/>
        <v>1890100</v>
      </c>
      <c r="HS495" s="148"/>
      <c r="HT495" s="148"/>
      <c r="HU495" s="148"/>
      <c r="HV495" s="148"/>
      <c r="HW495" s="148"/>
      <c r="HX495" s="148"/>
      <c r="HY495" s="148"/>
      <c r="HZ495" s="148"/>
      <c r="IA495" s="148"/>
      <c r="IB495" s="148"/>
      <c r="IC495" s="148"/>
      <c r="ID495" s="148"/>
      <c r="IE495" s="148"/>
      <c r="IF495" s="148"/>
      <c r="IG495" s="148"/>
      <c r="IH495" s="148"/>
      <c r="II495" s="148"/>
    </row>
    <row r="496" spans="1:243" s="162" customFormat="1" ht="22.5" customHeight="1">
      <c r="A496" s="95" t="s">
        <v>2253</v>
      </c>
      <c r="B496" s="110" t="s">
        <v>2254</v>
      </c>
      <c r="C496" s="94"/>
      <c r="D496" s="56"/>
      <c r="E496" s="56">
        <f t="shared" si="180"/>
        <v>1557145.96</v>
      </c>
      <c r="F496" s="56">
        <f t="shared" si="180"/>
        <v>2532577.38</v>
      </c>
      <c r="G496" s="56">
        <f t="shared" si="180"/>
        <v>1655700</v>
      </c>
      <c r="H496" s="56">
        <f t="shared" si="180"/>
        <v>1717000</v>
      </c>
      <c r="I496" s="56">
        <f t="shared" si="180"/>
        <v>1773000</v>
      </c>
      <c r="J496" s="56">
        <f t="shared" si="180"/>
        <v>1830600</v>
      </c>
      <c r="K496" s="56">
        <f t="shared" si="180"/>
        <v>1890100</v>
      </c>
      <c r="HS496" s="148"/>
      <c r="HT496" s="148"/>
      <c r="HU496" s="148"/>
      <c r="HV496" s="148"/>
      <c r="HW496" s="148"/>
      <c r="HX496" s="148"/>
      <c r="HY496" s="148"/>
      <c r="HZ496" s="148"/>
      <c r="IA496" s="148"/>
      <c r="IB496" s="148"/>
      <c r="IC496" s="148"/>
      <c r="ID496" s="148"/>
      <c r="IE496" s="148"/>
      <c r="IF496" s="148"/>
      <c r="IG496" s="148"/>
      <c r="IH496" s="148"/>
      <c r="II496" s="148"/>
    </row>
    <row r="497" spans="1:243" s="124" customFormat="1" hidden="1">
      <c r="A497" s="95" t="s">
        <v>2255</v>
      </c>
      <c r="B497" s="110" t="s">
        <v>2256</v>
      </c>
      <c r="C497" s="94" t="s">
        <v>1937</v>
      </c>
      <c r="D497" s="58"/>
      <c r="E497" s="58">
        <v>1557145.96</v>
      </c>
      <c r="F497" s="58">
        <v>2532577.38</v>
      </c>
      <c r="G497" s="58">
        <v>1655700</v>
      </c>
      <c r="H497" s="58">
        <v>1717000</v>
      </c>
      <c r="I497" s="58">
        <v>1773000</v>
      </c>
      <c r="J497" s="58">
        <v>1830600</v>
      </c>
      <c r="K497" s="58">
        <v>1890100</v>
      </c>
      <c r="HS497" s="122"/>
      <c r="HT497" s="122"/>
      <c r="HU497" s="122"/>
      <c r="HV497" s="122"/>
      <c r="HW497" s="122"/>
      <c r="HX497" s="122"/>
      <c r="HY497" s="122"/>
      <c r="HZ497" s="122"/>
      <c r="IA497" s="122"/>
      <c r="IB497" s="122"/>
      <c r="IC497" s="122"/>
      <c r="ID497" s="122"/>
      <c r="IE497" s="122"/>
      <c r="IF497" s="122"/>
      <c r="IG497" s="122"/>
      <c r="IH497" s="122"/>
      <c r="II497" s="122"/>
    </row>
    <row r="498" spans="1:243" s="124" customFormat="1" ht="22.5">
      <c r="A498" s="95" t="s">
        <v>3410</v>
      </c>
      <c r="B498" s="110" t="s">
        <v>3411</v>
      </c>
      <c r="C498" s="94"/>
      <c r="D498" s="58"/>
      <c r="E498" s="58"/>
      <c r="F498" s="58">
        <f>F499</f>
        <v>2064622</v>
      </c>
      <c r="G498" s="58">
        <f t="shared" ref="G498:K499" si="181">G499</f>
        <v>0</v>
      </c>
      <c r="H498" s="58">
        <f t="shared" si="181"/>
        <v>0</v>
      </c>
      <c r="I498" s="58">
        <f t="shared" si="181"/>
        <v>0</v>
      </c>
      <c r="J498" s="58">
        <f t="shared" si="181"/>
        <v>0</v>
      </c>
      <c r="K498" s="58">
        <f t="shared" si="181"/>
        <v>0</v>
      </c>
      <c r="HS498" s="122"/>
      <c r="HT498" s="122"/>
      <c r="HU498" s="122"/>
      <c r="HV498" s="122"/>
      <c r="HW498" s="122"/>
      <c r="HX498" s="122"/>
      <c r="HY498" s="122"/>
      <c r="HZ498" s="122"/>
      <c r="IA498" s="122"/>
      <c r="IB498" s="122"/>
      <c r="IC498" s="122"/>
      <c r="ID498" s="122"/>
      <c r="IE498" s="122"/>
      <c r="IF498" s="122"/>
      <c r="IG498" s="122"/>
      <c r="IH498" s="122"/>
      <c r="II498" s="122"/>
    </row>
    <row r="499" spans="1:243" s="124" customFormat="1" ht="22.5">
      <c r="A499" s="95" t="s">
        <v>3412</v>
      </c>
      <c r="B499" s="110" t="s">
        <v>3413</v>
      </c>
      <c r="C499" s="94"/>
      <c r="D499" s="58"/>
      <c r="E499" s="58"/>
      <c r="F499" s="58">
        <f>F500</f>
        <v>2064622</v>
      </c>
      <c r="G499" s="58">
        <f t="shared" si="181"/>
        <v>0</v>
      </c>
      <c r="H499" s="58">
        <f t="shared" si="181"/>
        <v>0</v>
      </c>
      <c r="I499" s="58">
        <f t="shared" si="181"/>
        <v>0</v>
      </c>
      <c r="J499" s="58">
        <f t="shared" si="181"/>
        <v>0</v>
      </c>
      <c r="K499" s="58">
        <f t="shared" si="181"/>
        <v>0</v>
      </c>
      <c r="HS499" s="122"/>
      <c r="HT499" s="122"/>
      <c r="HU499" s="122"/>
      <c r="HV499" s="122"/>
      <c r="HW499" s="122"/>
      <c r="HX499" s="122"/>
      <c r="HY499" s="122"/>
      <c r="HZ499" s="122"/>
      <c r="IA499" s="122"/>
      <c r="IB499" s="122"/>
      <c r="IC499" s="122"/>
      <c r="ID499" s="122"/>
      <c r="IE499" s="122"/>
      <c r="IF499" s="122"/>
      <c r="IG499" s="122"/>
      <c r="IH499" s="122"/>
      <c r="II499" s="122"/>
    </row>
    <row r="500" spans="1:243" s="124" customFormat="1" hidden="1">
      <c r="A500" s="95" t="s">
        <v>3414</v>
      </c>
      <c r="B500" s="110" t="s">
        <v>3415</v>
      </c>
      <c r="C500" s="94" t="s">
        <v>3416</v>
      </c>
      <c r="D500" s="58"/>
      <c r="E500" s="58"/>
      <c r="F500" s="58">
        <v>2064622</v>
      </c>
      <c r="G500" s="58"/>
      <c r="H500" s="58"/>
      <c r="I500" s="58"/>
      <c r="J500" s="58"/>
      <c r="K500" s="58"/>
      <c r="HS500" s="122"/>
      <c r="HT500" s="122"/>
      <c r="HU500" s="122"/>
      <c r="HV500" s="122"/>
      <c r="HW500" s="122"/>
      <c r="HX500" s="122"/>
      <c r="HY500" s="122"/>
      <c r="HZ500" s="122"/>
      <c r="IA500" s="122"/>
      <c r="IB500" s="122"/>
      <c r="IC500" s="122"/>
      <c r="ID500" s="122"/>
      <c r="IE500" s="122"/>
      <c r="IF500" s="122"/>
      <c r="IG500" s="122"/>
      <c r="IH500" s="122"/>
      <c r="II500" s="122"/>
    </row>
    <row r="501" spans="1:243" s="103" customFormat="1" ht="17.25" hidden="1" customHeight="1">
      <c r="A501" s="95"/>
      <c r="B501" s="110" t="s">
        <v>801</v>
      </c>
      <c r="C501" s="123"/>
      <c r="D501" s="56">
        <f>SUM(D502:D506)</f>
        <v>9383930</v>
      </c>
      <c r="E501" s="56"/>
      <c r="F501" s="56"/>
      <c r="G501" s="56"/>
      <c r="H501" s="56"/>
      <c r="I501" s="56"/>
      <c r="J501" s="56"/>
      <c r="K501" s="56"/>
      <c r="HS501" s="102"/>
      <c r="HT501" s="102"/>
      <c r="HU501" s="102"/>
      <c r="HV501" s="102"/>
      <c r="HW501" s="102"/>
      <c r="HX501" s="102"/>
      <c r="HY501" s="102"/>
      <c r="HZ501" s="102"/>
      <c r="IA501" s="102"/>
      <c r="IB501" s="102"/>
      <c r="IC501" s="102"/>
      <c r="ID501" s="102"/>
      <c r="IE501" s="102"/>
      <c r="IF501" s="102"/>
      <c r="IG501" s="102"/>
      <c r="IH501" s="102"/>
      <c r="II501" s="102"/>
    </row>
    <row r="502" spans="1:243" s="124" customFormat="1" ht="12.75" hidden="1" customHeight="1">
      <c r="A502" s="93"/>
      <c r="B502" s="111" t="s">
        <v>805</v>
      </c>
      <c r="C502" s="123" t="s">
        <v>295</v>
      </c>
      <c r="D502" s="58">
        <v>171600</v>
      </c>
      <c r="E502" s="58"/>
      <c r="F502" s="58"/>
      <c r="G502" s="58"/>
      <c r="H502" s="58"/>
      <c r="I502" s="58"/>
      <c r="J502" s="58"/>
      <c r="K502" s="58"/>
      <c r="HS502" s="122"/>
      <c r="HT502" s="122"/>
      <c r="HU502" s="122"/>
      <c r="HV502" s="122"/>
      <c r="HW502" s="122"/>
      <c r="HX502" s="122"/>
      <c r="HY502" s="122"/>
      <c r="HZ502" s="122"/>
      <c r="IA502" s="122"/>
      <c r="IB502" s="122"/>
      <c r="IC502" s="122"/>
      <c r="ID502" s="122"/>
      <c r="IE502" s="122"/>
      <c r="IF502" s="122"/>
      <c r="IG502" s="122"/>
      <c r="IH502" s="122"/>
      <c r="II502" s="122"/>
    </row>
    <row r="503" spans="1:243" s="124" customFormat="1" ht="12" hidden="1" customHeight="1">
      <c r="A503" s="93"/>
      <c r="B503" s="111" t="s">
        <v>807</v>
      </c>
      <c r="C503" s="123" t="s">
        <v>298</v>
      </c>
      <c r="D503" s="58">
        <v>360000</v>
      </c>
      <c r="E503" s="58"/>
      <c r="F503" s="58"/>
      <c r="G503" s="58"/>
      <c r="H503" s="58"/>
      <c r="I503" s="58"/>
      <c r="J503" s="58"/>
      <c r="K503" s="58"/>
      <c r="HS503" s="122"/>
      <c r="HT503" s="122"/>
      <c r="HU503" s="122"/>
      <c r="HV503" s="122"/>
      <c r="HW503" s="122"/>
      <c r="HX503" s="122"/>
      <c r="HY503" s="122"/>
      <c r="HZ503" s="122"/>
      <c r="IA503" s="122"/>
      <c r="IB503" s="122"/>
      <c r="IC503" s="122"/>
      <c r="ID503" s="122"/>
      <c r="IE503" s="122"/>
      <c r="IF503" s="122"/>
      <c r="IG503" s="122"/>
      <c r="IH503" s="122"/>
      <c r="II503" s="122"/>
    </row>
    <row r="504" spans="1:243" s="124" customFormat="1" hidden="1">
      <c r="A504" s="93"/>
      <c r="B504" s="111" t="s">
        <v>809</v>
      </c>
      <c r="C504" s="123" t="s">
        <v>307</v>
      </c>
      <c r="D504" s="58">
        <v>1115015</v>
      </c>
      <c r="E504" s="58"/>
      <c r="F504" s="58"/>
      <c r="G504" s="58"/>
      <c r="H504" s="58"/>
      <c r="I504" s="58"/>
      <c r="J504" s="58"/>
      <c r="K504" s="58"/>
      <c r="HS504" s="122"/>
      <c r="HT504" s="122"/>
      <c r="HU504" s="122"/>
      <c r="HV504" s="122"/>
      <c r="HW504" s="122"/>
      <c r="HX504" s="122"/>
      <c r="HY504" s="122"/>
      <c r="HZ504" s="122"/>
      <c r="IA504" s="122"/>
      <c r="IB504" s="122"/>
      <c r="IC504" s="122"/>
      <c r="ID504" s="122"/>
      <c r="IE504" s="122"/>
      <c r="IF504" s="122"/>
      <c r="IG504" s="122"/>
      <c r="IH504" s="122"/>
      <c r="II504" s="122"/>
    </row>
    <row r="505" spans="1:243" s="124" customFormat="1" hidden="1">
      <c r="A505" s="93"/>
      <c r="B505" s="93" t="s">
        <v>813</v>
      </c>
      <c r="C505" s="94" t="s">
        <v>307</v>
      </c>
      <c r="D505" s="58">
        <v>6000000</v>
      </c>
      <c r="E505" s="58"/>
      <c r="F505" s="58"/>
      <c r="G505" s="58"/>
      <c r="H505" s="58"/>
      <c r="I505" s="58"/>
      <c r="J505" s="58"/>
      <c r="K505" s="58"/>
      <c r="HS505" s="122"/>
      <c r="HT505" s="122"/>
      <c r="HU505" s="122"/>
      <c r="HV505" s="122"/>
      <c r="HW505" s="122"/>
      <c r="HX505" s="122"/>
      <c r="HY505" s="122"/>
      <c r="HZ505" s="122"/>
      <c r="IA505" s="122"/>
      <c r="IB505" s="122"/>
      <c r="IC505" s="122"/>
      <c r="ID505" s="122"/>
      <c r="IE505" s="122"/>
      <c r="IF505" s="122"/>
      <c r="IG505" s="122"/>
      <c r="IH505" s="122"/>
      <c r="II505" s="122"/>
    </row>
    <row r="506" spans="1:243" s="124" customFormat="1" hidden="1">
      <c r="A506" s="93"/>
      <c r="B506" s="93" t="s">
        <v>817</v>
      </c>
      <c r="C506" s="94" t="s">
        <v>1540</v>
      </c>
      <c r="D506" s="58">
        <v>1737315</v>
      </c>
      <c r="E506" s="58"/>
      <c r="F506" s="58"/>
      <c r="G506" s="58"/>
      <c r="H506" s="58"/>
      <c r="I506" s="58"/>
      <c r="J506" s="58"/>
      <c r="K506" s="58"/>
      <c r="HS506" s="122"/>
      <c r="HT506" s="122"/>
      <c r="HU506" s="122"/>
      <c r="HV506" s="122"/>
      <c r="HW506" s="122"/>
      <c r="HX506" s="122"/>
      <c r="HY506" s="122"/>
      <c r="HZ506" s="122"/>
      <c r="IA506" s="122"/>
      <c r="IB506" s="122"/>
      <c r="IC506" s="122"/>
      <c r="ID506" s="122"/>
      <c r="IE506" s="122"/>
      <c r="IF506" s="122"/>
      <c r="IG506" s="122"/>
      <c r="IH506" s="122"/>
      <c r="II506" s="122"/>
    </row>
    <row r="507" spans="1:243" s="103" customFormat="1" hidden="1">
      <c r="A507" s="95"/>
      <c r="B507" s="110" t="s">
        <v>783</v>
      </c>
      <c r="C507" s="123"/>
      <c r="D507" s="56">
        <f t="shared" ref="D507:I507" si="182">SUM(D508:D511)</f>
        <v>10758034.68</v>
      </c>
      <c r="E507" s="56">
        <f t="shared" si="182"/>
        <v>0</v>
      </c>
      <c r="F507" s="56">
        <f t="shared" si="182"/>
        <v>0</v>
      </c>
      <c r="G507" s="56">
        <f t="shared" si="182"/>
        <v>0</v>
      </c>
      <c r="H507" s="56">
        <f t="shared" si="182"/>
        <v>0</v>
      </c>
      <c r="I507" s="56">
        <f t="shared" si="182"/>
        <v>0</v>
      </c>
      <c r="J507" s="56">
        <f t="shared" ref="J507:K507" si="183">SUM(J508:J511)</f>
        <v>0</v>
      </c>
      <c r="K507" s="56">
        <f t="shared" si="183"/>
        <v>0</v>
      </c>
      <c r="HS507" s="102"/>
      <c r="HT507" s="102"/>
      <c r="HU507" s="102"/>
      <c r="HV507" s="102"/>
      <c r="HW507" s="102"/>
      <c r="HX507" s="102"/>
      <c r="HY507" s="102"/>
      <c r="HZ507" s="102"/>
      <c r="IA507" s="102"/>
      <c r="IB507" s="102"/>
      <c r="IC507" s="102"/>
      <c r="ID507" s="102"/>
      <c r="IE507" s="102"/>
      <c r="IF507" s="102"/>
      <c r="IG507" s="102"/>
      <c r="IH507" s="102"/>
      <c r="II507" s="102"/>
    </row>
    <row r="508" spans="1:243" s="124" customFormat="1" hidden="1">
      <c r="A508" s="93"/>
      <c r="B508" s="111" t="s">
        <v>787</v>
      </c>
      <c r="C508" s="123" t="s">
        <v>260</v>
      </c>
      <c r="D508" s="58">
        <v>7224467.46</v>
      </c>
      <c r="E508" s="58"/>
      <c r="F508" s="58"/>
      <c r="G508" s="58"/>
      <c r="H508" s="58"/>
      <c r="I508" s="58"/>
      <c r="J508" s="58"/>
      <c r="K508" s="58"/>
      <c r="HS508" s="122"/>
      <c r="HT508" s="122"/>
      <c r="HU508" s="122"/>
      <c r="HV508" s="122"/>
      <c r="HW508" s="122"/>
      <c r="HX508" s="122"/>
      <c r="HY508" s="122"/>
      <c r="HZ508" s="122"/>
      <c r="IA508" s="122"/>
      <c r="IB508" s="122"/>
      <c r="IC508" s="122"/>
      <c r="ID508" s="122"/>
      <c r="IE508" s="122"/>
      <c r="IF508" s="122"/>
      <c r="IG508" s="122"/>
      <c r="IH508" s="122"/>
      <c r="II508" s="122"/>
    </row>
    <row r="509" spans="1:243" s="124" customFormat="1" hidden="1">
      <c r="A509" s="93"/>
      <c r="B509" s="111" t="s">
        <v>795</v>
      </c>
      <c r="C509" s="123" t="s">
        <v>373</v>
      </c>
      <c r="D509" s="58">
        <v>550601.69999999995</v>
      </c>
      <c r="E509" s="58"/>
      <c r="F509" s="58"/>
      <c r="G509" s="58"/>
      <c r="H509" s="58"/>
      <c r="I509" s="58"/>
      <c r="J509" s="58"/>
      <c r="K509" s="58"/>
      <c r="HS509" s="122"/>
      <c r="HT509" s="122"/>
      <c r="HU509" s="122"/>
      <c r="HV509" s="122"/>
      <c r="HW509" s="122"/>
      <c r="HX509" s="122"/>
      <c r="HY509" s="122"/>
      <c r="HZ509" s="122"/>
      <c r="IA509" s="122"/>
      <c r="IB509" s="122"/>
      <c r="IC509" s="122"/>
      <c r="ID509" s="122"/>
      <c r="IE509" s="122"/>
      <c r="IF509" s="122"/>
      <c r="IG509" s="122"/>
      <c r="IH509" s="122"/>
      <c r="II509" s="122"/>
    </row>
    <row r="510" spans="1:243" s="124" customFormat="1" hidden="1">
      <c r="A510" s="93"/>
      <c r="B510" s="111" t="s">
        <v>1576</v>
      </c>
      <c r="C510" s="123" t="s">
        <v>265</v>
      </c>
      <c r="D510" s="58">
        <v>1389460</v>
      </c>
      <c r="E510" s="58"/>
      <c r="F510" s="58"/>
      <c r="G510" s="58"/>
      <c r="H510" s="58"/>
      <c r="I510" s="58"/>
      <c r="J510" s="58"/>
      <c r="K510" s="58"/>
      <c r="HS510" s="122"/>
      <c r="HT510" s="122"/>
      <c r="HU510" s="122"/>
      <c r="HV510" s="122"/>
      <c r="HW510" s="122"/>
      <c r="HX510" s="122"/>
      <c r="HY510" s="122"/>
      <c r="HZ510" s="122"/>
      <c r="IA510" s="122"/>
      <c r="IB510" s="122"/>
      <c r="IC510" s="122"/>
      <c r="ID510" s="122"/>
      <c r="IE510" s="122"/>
      <c r="IF510" s="122"/>
      <c r="IG510" s="122"/>
      <c r="IH510" s="122"/>
      <c r="II510" s="122"/>
    </row>
    <row r="511" spans="1:243" s="124" customFormat="1" hidden="1">
      <c r="A511" s="93"/>
      <c r="B511" s="111" t="s">
        <v>2238</v>
      </c>
      <c r="C511" s="123" t="s">
        <v>265</v>
      </c>
      <c r="D511" s="58">
        <v>1593505.52</v>
      </c>
      <c r="E511" s="58"/>
      <c r="F511" s="58"/>
      <c r="G511" s="58"/>
      <c r="H511" s="58"/>
      <c r="I511" s="58"/>
      <c r="J511" s="58"/>
      <c r="K511" s="58"/>
      <c r="HS511" s="122"/>
      <c r="HT511" s="122"/>
      <c r="HU511" s="122"/>
      <c r="HV511" s="122"/>
      <c r="HW511" s="122"/>
      <c r="HX511" s="122"/>
      <c r="HY511" s="122"/>
      <c r="HZ511" s="122"/>
      <c r="IA511" s="122"/>
      <c r="IB511" s="122"/>
      <c r="IC511" s="122"/>
      <c r="ID511" s="122"/>
      <c r="IE511" s="122"/>
      <c r="IF511" s="122"/>
      <c r="IG511" s="122"/>
      <c r="IH511" s="122"/>
      <c r="II511" s="122"/>
    </row>
    <row r="512" spans="1:243" s="103" customFormat="1" hidden="1">
      <c r="A512" s="95"/>
      <c r="B512" s="110" t="s">
        <v>819</v>
      </c>
      <c r="C512" s="123"/>
      <c r="D512" s="56">
        <f t="shared" ref="D512:I512" si="184">SUM(D513:D517)</f>
        <v>1362030.14</v>
      </c>
      <c r="E512" s="56">
        <f t="shared" si="184"/>
        <v>0</v>
      </c>
      <c r="F512" s="56">
        <f t="shared" si="184"/>
        <v>0</v>
      </c>
      <c r="G512" s="56">
        <f t="shared" si="184"/>
        <v>0</v>
      </c>
      <c r="H512" s="56">
        <f t="shared" si="184"/>
        <v>0</v>
      </c>
      <c r="I512" s="56">
        <f t="shared" si="184"/>
        <v>0</v>
      </c>
      <c r="J512" s="56">
        <f t="shared" ref="J512:K512" si="185">SUM(J513:J517)</f>
        <v>0</v>
      </c>
      <c r="K512" s="56">
        <f t="shared" si="185"/>
        <v>0</v>
      </c>
      <c r="HS512" s="102"/>
      <c r="HT512" s="102"/>
      <c r="HU512" s="102"/>
      <c r="HV512" s="102"/>
      <c r="HW512" s="102"/>
      <c r="HX512" s="102"/>
      <c r="HY512" s="102"/>
      <c r="HZ512" s="102"/>
      <c r="IA512" s="102"/>
      <c r="IB512" s="102"/>
      <c r="IC512" s="102"/>
      <c r="ID512" s="102"/>
      <c r="IE512" s="102"/>
      <c r="IF512" s="102"/>
      <c r="IG512" s="102"/>
      <c r="IH512" s="102"/>
      <c r="II512" s="102"/>
    </row>
    <row r="513" spans="1:243" s="124" customFormat="1" ht="15" hidden="1" customHeight="1">
      <c r="A513" s="93"/>
      <c r="B513" s="111" t="s">
        <v>825</v>
      </c>
      <c r="C513" s="123" t="s">
        <v>277</v>
      </c>
      <c r="D513" s="58">
        <v>216666.59</v>
      </c>
      <c r="E513" s="58"/>
      <c r="F513" s="58"/>
      <c r="G513" s="58"/>
      <c r="H513" s="58"/>
      <c r="I513" s="58"/>
      <c r="J513" s="58"/>
      <c r="K513" s="58"/>
      <c r="HS513" s="122"/>
      <c r="HT513" s="122"/>
      <c r="HU513" s="122"/>
      <c r="HV513" s="122"/>
      <c r="HW513" s="122"/>
      <c r="HX513" s="122"/>
      <c r="HY513" s="122"/>
      <c r="HZ513" s="122"/>
      <c r="IA513" s="122"/>
      <c r="IB513" s="122"/>
      <c r="IC513" s="122"/>
      <c r="ID513" s="122"/>
      <c r="IE513" s="122"/>
      <c r="IF513" s="122"/>
      <c r="IG513" s="122"/>
      <c r="IH513" s="122"/>
      <c r="II513" s="122"/>
    </row>
    <row r="514" spans="1:243" s="124" customFormat="1" hidden="1">
      <c r="A514" s="93"/>
      <c r="B514" s="93" t="s">
        <v>1577</v>
      </c>
      <c r="C514" s="94" t="s">
        <v>277</v>
      </c>
      <c r="D514" s="58">
        <v>249444</v>
      </c>
      <c r="E514" s="58"/>
      <c r="F514" s="58"/>
      <c r="G514" s="58"/>
      <c r="H514" s="58"/>
      <c r="I514" s="58"/>
      <c r="J514" s="58"/>
      <c r="K514" s="58"/>
      <c r="HS514" s="122"/>
      <c r="HT514" s="122"/>
      <c r="HU514" s="122"/>
      <c r="HV514" s="122"/>
      <c r="HW514" s="122"/>
      <c r="HX514" s="122"/>
      <c r="HY514" s="122"/>
      <c r="HZ514" s="122"/>
      <c r="IA514" s="122"/>
      <c r="IB514" s="122"/>
      <c r="IC514" s="122"/>
      <c r="ID514" s="122"/>
      <c r="IE514" s="122"/>
      <c r="IF514" s="122"/>
      <c r="IG514" s="122"/>
      <c r="IH514" s="122"/>
      <c r="II514" s="122"/>
    </row>
    <row r="515" spans="1:243" s="124" customFormat="1" hidden="1">
      <c r="A515" s="93"/>
      <c r="B515" s="111" t="s">
        <v>835</v>
      </c>
      <c r="C515" s="123" t="s">
        <v>277</v>
      </c>
      <c r="D515" s="58">
        <v>714987.1</v>
      </c>
      <c r="E515" s="58"/>
      <c r="F515" s="58"/>
      <c r="G515" s="58"/>
      <c r="H515" s="58"/>
      <c r="I515" s="58"/>
      <c r="J515" s="58"/>
      <c r="K515" s="58"/>
      <c r="HS515" s="122"/>
      <c r="HT515" s="122"/>
      <c r="HU515" s="122"/>
      <c r="HV515" s="122"/>
      <c r="HW515" s="122"/>
      <c r="HX515" s="122"/>
      <c r="HY515" s="122"/>
      <c r="HZ515" s="122"/>
      <c r="IA515" s="122"/>
      <c r="IB515" s="122"/>
      <c r="IC515" s="122"/>
      <c r="ID515" s="122"/>
      <c r="IE515" s="122"/>
      <c r="IF515" s="122"/>
      <c r="IG515" s="122"/>
      <c r="IH515" s="122"/>
      <c r="II515" s="122"/>
    </row>
    <row r="516" spans="1:243" s="124" customFormat="1" hidden="1">
      <c r="A516" s="93"/>
      <c r="B516" s="93" t="s">
        <v>837</v>
      </c>
      <c r="C516" s="94" t="s">
        <v>277</v>
      </c>
      <c r="D516" s="58">
        <v>177871.13</v>
      </c>
      <c r="E516" s="58"/>
      <c r="F516" s="58"/>
      <c r="G516" s="58"/>
      <c r="H516" s="58"/>
      <c r="I516" s="58"/>
      <c r="J516" s="58"/>
      <c r="K516" s="58"/>
      <c r="HS516" s="122"/>
      <c r="HT516" s="122"/>
      <c r="HU516" s="122"/>
      <c r="HV516" s="122"/>
      <c r="HW516" s="122"/>
      <c r="HX516" s="122"/>
      <c r="HY516" s="122"/>
      <c r="HZ516" s="122"/>
      <c r="IA516" s="122"/>
      <c r="IB516" s="122"/>
      <c r="IC516" s="122"/>
      <c r="ID516" s="122"/>
      <c r="IE516" s="122"/>
      <c r="IF516" s="122"/>
      <c r="IG516" s="122"/>
      <c r="IH516" s="122"/>
      <c r="II516" s="122"/>
    </row>
    <row r="517" spans="1:243" s="124" customFormat="1" hidden="1">
      <c r="A517" s="93"/>
      <c r="B517" s="93" t="s">
        <v>839</v>
      </c>
      <c r="C517" s="94" t="s">
        <v>277</v>
      </c>
      <c r="D517" s="58">
        <v>3061.32</v>
      </c>
      <c r="E517" s="58"/>
      <c r="F517" s="58"/>
      <c r="G517" s="58"/>
      <c r="H517" s="58"/>
      <c r="I517" s="58"/>
      <c r="J517" s="58"/>
      <c r="K517" s="58"/>
      <c r="HS517" s="122"/>
      <c r="HT517" s="122"/>
      <c r="HU517" s="122"/>
      <c r="HV517" s="122"/>
      <c r="HW517" s="122"/>
      <c r="HX517" s="122"/>
      <c r="HY517" s="122"/>
      <c r="HZ517" s="122"/>
      <c r="IA517" s="122"/>
      <c r="IB517" s="122"/>
      <c r="IC517" s="122"/>
      <c r="ID517" s="122"/>
      <c r="IE517" s="122"/>
      <c r="IF517" s="122"/>
      <c r="IG517" s="122"/>
      <c r="IH517" s="122"/>
      <c r="II517" s="122"/>
    </row>
    <row r="518" spans="1:243" s="103" customFormat="1" hidden="1">
      <c r="A518" s="95"/>
      <c r="B518" s="110" t="s">
        <v>849</v>
      </c>
      <c r="C518" s="123"/>
      <c r="D518" s="56">
        <f t="shared" ref="D518:K518" si="186">D519</f>
        <v>1547384.15</v>
      </c>
      <c r="E518" s="56">
        <f t="shared" si="186"/>
        <v>0</v>
      </c>
      <c r="F518" s="56">
        <f t="shared" si="186"/>
        <v>0</v>
      </c>
      <c r="G518" s="56">
        <f t="shared" si="186"/>
        <v>0</v>
      </c>
      <c r="H518" s="56">
        <f t="shared" si="186"/>
        <v>0</v>
      </c>
      <c r="I518" s="56">
        <f t="shared" si="186"/>
        <v>0</v>
      </c>
      <c r="J518" s="56">
        <f t="shared" si="186"/>
        <v>0</v>
      </c>
      <c r="K518" s="56">
        <f t="shared" si="186"/>
        <v>0</v>
      </c>
      <c r="HS518" s="102"/>
      <c r="HT518" s="102"/>
      <c r="HU518" s="102"/>
      <c r="HV518" s="102"/>
      <c r="HW518" s="102"/>
      <c r="HX518" s="102"/>
      <c r="HY518" s="102"/>
      <c r="HZ518" s="102"/>
      <c r="IA518" s="102"/>
      <c r="IB518" s="102"/>
      <c r="IC518" s="102"/>
      <c r="ID518" s="102"/>
      <c r="IE518" s="102"/>
      <c r="IF518" s="102"/>
      <c r="IG518" s="102"/>
      <c r="IH518" s="102"/>
      <c r="II518" s="102"/>
    </row>
    <row r="519" spans="1:243" s="124" customFormat="1" hidden="1">
      <c r="A519" s="93"/>
      <c r="B519" s="111" t="s">
        <v>857</v>
      </c>
      <c r="C519" s="123" t="s">
        <v>280</v>
      </c>
      <c r="D519" s="58">
        <v>1547384.15</v>
      </c>
      <c r="E519" s="58"/>
      <c r="F519" s="58"/>
      <c r="G519" s="58"/>
      <c r="H519" s="58"/>
      <c r="I519" s="58"/>
      <c r="J519" s="58"/>
      <c r="K519" s="58"/>
      <c r="HS519" s="122"/>
      <c r="HT519" s="122"/>
      <c r="HU519" s="122"/>
      <c r="HV519" s="122"/>
      <c r="HW519" s="122"/>
      <c r="HX519" s="122"/>
      <c r="HY519" s="122"/>
      <c r="HZ519" s="122"/>
      <c r="IA519" s="122"/>
      <c r="IB519" s="122"/>
      <c r="IC519" s="122"/>
      <c r="ID519" s="122"/>
      <c r="IE519" s="122"/>
      <c r="IF519" s="122"/>
      <c r="IG519" s="122"/>
      <c r="IH519" s="122"/>
      <c r="II519" s="122"/>
    </row>
    <row r="520" spans="1:243" s="103" customFormat="1" hidden="1">
      <c r="A520" s="95"/>
      <c r="B520" s="110" t="s">
        <v>859</v>
      </c>
      <c r="C520" s="123"/>
      <c r="D520" s="56">
        <f>SUM(D521:D522)</f>
        <v>728665.54</v>
      </c>
      <c r="E520" s="56">
        <f t="shared" ref="E520:K520" si="187">SUM(E521:E521)</f>
        <v>0</v>
      </c>
      <c r="F520" s="56">
        <f t="shared" si="187"/>
        <v>0</v>
      </c>
      <c r="G520" s="56">
        <f t="shared" si="187"/>
        <v>0</v>
      </c>
      <c r="H520" s="56">
        <f t="shared" si="187"/>
        <v>0</v>
      </c>
      <c r="I520" s="56">
        <f t="shared" si="187"/>
        <v>0</v>
      </c>
      <c r="J520" s="56">
        <f t="shared" si="187"/>
        <v>0</v>
      </c>
      <c r="K520" s="56">
        <f t="shared" si="187"/>
        <v>0</v>
      </c>
      <c r="HS520" s="102"/>
      <c r="HT520" s="102"/>
      <c r="HU520" s="102"/>
      <c r="HV520" s="102"/>
      <c r="HW520" s="102"/>
      <c r="HX520" s="102"/>
      <c r="HY520" s="102"/>
      <c r="HZ520" s="102"/>
      <c r="IA520" s="102"/>
      <c r="IB520" s="102"/>
      <c r="IC520" s="102"/>
      <c r="ID520" s="102"/>
      <c r="IE520" s="102"/>
      <c r="IF520" s="102"/>
      <c r="IG520" s="102"/>
      <c r="IH520" s="102"/>
      <c r="II520" s="102"/>
    </row>
    <row r="521" spans="1:243" s="124" customFormat="1" ht="12.75" hidden="1" customHeight="1">
      <c r="A521" s="93"/>
      <c r="B521" s="111" t="s">
        <v>1578</v>
      </c>
      <c r="C521" s="123" t="s">
        <v>316</v>
      </c>
      <c r="D521" s="58">
        <v>30000</v>
      </c>
      <c r="E521" s="58"/>
      <c r="F521" s="58"/>
      <c r="G521" s="58"/>
      <c r="H521" s="58"/>
      <c r="I521" s="58"/>
      <c r="J521" s="58"/>
      <c r="K521" s="58"/>
      <c r="HS521" s="122"/>
      <c r="HT521" s="122"/>
      <c r="HU521" s="122"/>
      <c r="HV521" s="122"/>
      <c r="HW521" s="122"/>
      <c r="HX521" s="122"/>
      <c r="HY521" s="122"/>
      <c r="HZ521" s="122"/>
      <c r="IA521" s="122"/>
      <c r="IB521" s="122"/>
      <c r="IC521" s="122"/>
      <c r="ID521" s="122"/>
      <c r="IE521" s="122"/>
      <c r="IF521" s="122"/>
      <c r="IG521" s="122"/>
      <c r="IH521" s="122"/>
      <c r="II521" s="122"/>
    </row>
    <row r="522" spans="1:243" s="124" customFormat="1" ht="12.75" hidden="1" customHeight="1">
      <c r="A522" s="93"/>
      <c r="B522" s="111" t="s">
        <v>2239</v>
      </c>
      <c r="C522" s="123" t="s">
        <v>260</v>
      </c>
      <c r="D522" s="58">
        <v>698665.54</v>
      </c>
      <c r="E522" s="58"/>
      <c r="F522" s="58"/>
      <c r="G522" s="58"/>
      <c r="H522" s="58"/>
      <c r="I522" s="58"/>
      <c r="J522" s="58"/>
      <c r="K522" s="58"/>
      <c r="HS522" s="122"/>
      <c r="HT522" s="122"/>
      <c r="HU522" s="122"/>
      <c r="HV522" s="122"/>
      <c r="HW522" s="122"/>
      <c r="HX522" s="122"/>
      <c r="HY522" s="122"/>
      <c r="HZ522" s="122"/>
      <c r="IA522" s="122"/>
      <c r="IB522" s="122"/>
      <c r="IC522" s="122"/>
      <c r="ID522" s="122"/>
      <c r="IE522" s="122"/>
      <c r="IF522" s="122"/>
      <c r="IG522" s="122"/>
      <c r="IH522" s="122"/>
      <c r="II522" s="122"/>
    </row>
    <row r="523" spans="1:243" s="103" customFormat="1" ht="22.5" hidden="1">
      <c r="A523" s="95"/>
      <c r="B523" s="110" t="s">
        <v>2257</v>
      </c>
      <c r="C523" s="123"/>
      <c r="D523" s="56">
        <f t="shared" ref="D523:K524" si="188">D524</f>
        <v>1735890.81</v>
      </c>
      <c r="E523" s="56">
        <f t="shared" si="188"/>
        <v>0</v>
      </c>
      <c r="F523" s="56">
        <f t="shared" si="188"/>
        <v>0</v>
      </c>
      <c r="G523" s="56">
        <f t="shared" si="188"/>
        <v>0</v>
      </c>
      <c r="H523" s="56">
        <f t="shared" si="188"/>
        <v>0</v>
      </c>
      <c r="I523" s="56">
        <f t="shared" si="188"/>
        <v>0</v>
      </c>
      <c r="J523" s="56">
        <f t="shared" si="188"/>
        <v>0</v>
      </c>
      <c r="K523" s="56">
        <f t="shared" si="188"/>
        <v>0</v>
      </c>
      <c r="HS523" s="102"/>
      <c r="HT523" s="102"/>
      <c r="HU523" s="102"/>
      <c r="HV523" s="102"/>
      <c r="HW523" s="102"/>
      <c r="HX523" s="102"/>
      <c r="HY523" s="102"/>
      <c r="HZ523" s="102"/>
      <c r="IA523" s="102"/>
      <c r="IB523" s="102"/>
      <c r="IC523" s="102"/>
      <c r="ID523" s="102"/>
      <c r="IE523" s="102"/>
      <c r="IF523" s="102"/>
      <c r="IG523" s="102"/>
      <c r="IH523" s="102"/>
      <c r="II523" s="102"/>
    </row>
    <row r="524" spans="1:243" s="103" customFormat="1" ht="22.5" hidden="1">
      <c r="A524" s="95"/>
      <c r="B524" s="110" t="s">
        <v>2257</v>
      </c>
      <c r="C524" s="123"/>
      <c r="D524" s="56">
        <f t="shared" si="188"/>
        <v>1735890.81</v>
      </c>
      <c r="E524" s="56">
        <f t="shared" si="188"/>
        <v>0</v>
      </c>
      <c r="F524" s="56">
        <f t="shared" si="188"/>
        <v>0</v>
      </c>
      <c r="G524" s="56">
        <f t="shared" si="188"/>
        <v>0</v>
      </c>
      <c r="H524" s="56">
        <f t="shared" si="188"/>
        <v>0</v>
      </c>
      <c r="I524" s="56">
        <f t="shared" si="188"/>
        <v>0</v>
      </c>
      <c r="J524" s="56">
        <f t="shared" si="188"/>
        <v>0</v>
      </c>
      <c r="K524" s="56">
        <f t="shared" si="188"/>
        <v>0</v>
      </c>
      <c r="HS524" s="102"/>
      <c r="HT524" s="102"/>
      <c r="HU524" s="102"/>
      <c r="HV524" s="102"/>
      <c r="HW524" s="102"/>
      <c r="HX524" s="102"/>
      <c r="HY524" s="102"/>
      <c r="HZ524" s="102"/>
      <c r="IA524" s="102"/>
      <c r="IB524" s="102"/>
      <c r="IC524" s="102"/>
      <c r="ID524" s="102"/>
      <c r="IE524" s="102"/>
      <c r="IF524" s="102"/>
      <c r="IG524" s="102"/>
      <c r="IH524" s="102"/>
      <c r="II524" s="102"/>
    </row>
    <row r="525" spans="1:243" s="124" customFormat="1" ht="22.5" hidden="1">
      <c r="A525" s="95"/>
      <c r="B525" s="110" t="s">
        <v>2258</v>
      </c>
      <c r="C525" s="123"/>
      <c r="D525" s="56">
        <f t="shared" ref="D525:I525" si="189">SUM(D526:D533)</f>
        <v>1735890.81</v>
      </c>
      <c r="E525" s="56">
        <f t="shared" si="189"/>
        <v>0</v>
      </c>
      <c r="F525" s="56">
        <f t="shared" si="189"/>
        <v>0</v>
      </c>
      <c r="G525" s="56">
        <f t="shared" si="189"/>
        <v>0</v>
      </c>
      <c r="H525" s="56">
        <f t="shared" si="189"/>
        <v>0</v>
      </c>
      <c r="I525" s="56">
        <f t="shared" si="189"/>
        <v>0</v>
      </c>
      <c r="J525" s="56">
        <f t="shared" ref="J525:K525" si="190">SUM(J526:J533)</f>
        <v>0</v>
      </c>
      <c r="K525" s="56">
        <f t="shared" si="190"/>
        <v>0</v>
      </c>
      <c r="HS525" s="122"/>
      <c r="HT525" s="122"/>
      <c r="HU525" s="122"/>
      <c r="HV525" s="122"/>
      <c r="HW525" s="122"/>
      <c r="HX525" s="122"/>
      <c r="HY525" s="122"/>
      <c r="HZ525" s="122"/>
      <c r="IA525" s="122"/>
      <c r="IB525" s="122"/>
      <c r="IC525" s="122"/>
      <c r="ID525" s="122"/>
      <c r="IE525" s="122"/>
      <c r="IF525" s="122"/>
      <c r="IG525" s="122"/>
      <c r="IH525" s="122"/>
      <c r="II525" s="122"/>
    </row>
    <row r="526" spans="1:243" s="124" customFormat="1" ht="25.5" hidden="1" customHeight="1">
      <c r="A526" s="93"/>
      <c r="B526" s="111" t="s">
        <v>872</v>
      </c>
      <c r="C526" s="123" t="s">
        <v>405</v>
      </c>
      <c r="D526" s="58">
        <v>0</v>
      </c>
      <c r="E526" s="58"/>
      <c r="F526" s="58"/>
      <c r="G526" s="58"/>
      <c r="H526" s="58"/>
      <c r="I526" s="58"/>
      <c r="J526" s="58"/>
      <c r="K526" s="58"/>
      <c r="HS526" s="122"/>
      <c r="HT526" s="122"/>
      <c r="HU526" s="122"/>
      <c r="HV526" s="122"/>
      <c r="HW526" s="122"/>
      <c r="HX526" s="122"/>
      <c r="HY526" s="122"/>
      <c r="HZ526" s="122"/>
      <c r="IA526" s="122"/>
      <c r="IB526" s="122"/>
      <c r="IC526" s="122"/>
      <c r="ID526" s="122"/>
      <c r="IE526" s="122"/>
      <c r="IF526" s="122"/>
      <c r="IG526" s="122"/>
      <c r="IH526" s="122"/>
      <c r="II526" s="122"/>
    </row>
    <row r="527" spans="1:243" s="124" customFormat="1" ht="22.5" hidden="1" customHeight="1">
      <c r="A527" s="93"/>
      <c r="B527" s="111" t="s">
        <v>874</v>
      </c>
      <c r="C527" s="123" t="s">
        <v>402</v>
      </c>
      <c r="D527" s="58">
        <v>252000</v>
      </c>
      <c r="E527" s="58"/>
      <c r="F527" s="58"/>
      <c r="G527" s="58"/>
      <c r="H527" s="58"/>
      <c r="I527" s="58"/>
      <c r="J527" s="58"/>
      <c r="K527" s="58"/>
      <c r="HS527" s="122"/>
      <c r="HT527" s="122"/>
      <c r="HU527" s="122"/>
      <c r="HV527" s="122"/>
      <c r="HW527" s="122"/>
      <c r="HX527" s="122"/>
      <c r="HY527" s="122"/>
      <c r="HZ527" s="122"/>
      <c r="IA527" s="122"/>
      <c r="IB527" s="122"/>
      <c r="IC527" s="122"/>
      <c r="ID527" s="122"/>
      <c r="IE527" s="122"/>
      <c r="IF527" s="122"/>
      <c r="IG527" s="122"/>
      <c r="IH527" s="122"/>
      <c r="II527" s="122"/>
    </row>
    <row r="528" spans="1:243" s="124" customFormat="1" hidden="1">
      <c r="A528" s="93"/>
      <c r="B528" s="111" t="s">
        <v>876</v>
      </c>
      <c r="C528" s="123" t="s">
        <v>408</v>
      </c>
      <c r="D528" s="58">
        <v>0</v>
      </c>
      <c r="E528" s="58"/>
      <c r="F528" s="58"/>
      <c r="G528" s="58"/>
      <c r="H528" s="58"/>
      <c r="I528" s="58"/>
      <c r="J528" s="58"/>
      <c r="K528" s="58"/>
      <c r="HS528" s="122"/>
      <c r="HT528" s="122"/>
      <c r="HU528" s="122"/>
      <c r="HV528" s="122"/>
      <c r="HW528" s="122"/>
      <c r="HX528" s="122"/>
      <c r="HY528" s="122"/>
      <c r="HZ528" s="122"/>
      <c r="IA528" s="122"/>
      <c r="IB528" s="122"/>
      <c r="IC528" s="122"/>
      <c r="ID528" s="122"/>
      <c r="IE528" s="122"/>
      <c r="IF528" s="122"/>
      <c r="IG528" s="122"/>
      <c r="IH528" s="122"/>
      <c r="II528" s="122"/>
    </row>
    <row r="529" spans="1:243" s="124" customFormat="1" hidden="1">
      <c r="A529" s="93"/>
      <c r="B529" s="111" t="s">
        <v>880</v>
      </c>
      <c r="C529" s="123" t="s">
        <v>441</v>
      </c>
      <c r="D529" s="58">
        <v>218021.6</v>
      </c>
      <c r="E529" s="58"/>
      <c r="F529" s="58"/>
      <c r="G529" s="58"/>
      <c r="H529" s="58"/>
      <c r="I529" s="58"/>
      <c r="J529" s="58"/>
      <c r="K529" s="58"/>
      <c r="HS529" s="122"/>
      <c r="HT529" s="122"/>
      <c r="HU529" s="122"/>
      <c r="HV529" s="122"/>
      <c r="HW529" s="122"/>
      <c r="HX529" s="122"/>
      <c r="HY529" s="122"/>
      <c r="HZ529" s="122"/>
      <c r="IA529" s="122"/>
      <c r="IB529" s="122"/>
      <c r="IC529" s="122"/>
      <c r="ID529" s="122"/>
      <c r="IE529" s="122"/>
      <c r="IF529" s="122"/>
      <c r="IG529" s="122"/>
      <c r="IH529" s="122"/>
      <c r="II529" s="122"/>
    </row>
    <row r="530" spans="1:243" s="124" customFormat="1" hidden="1">
      <c r="A530" s="93"/>
      <c r="B530" s="111" t="s">
        <v>882</v>
      </c>
      <c r="C530" s="123" t="s">
        <v>459</v>
      </c>
      <c r="D530" s="58">
        <v>39996.879999999997</v>
      </c>
      <c r="E530" s="58"/>
      <c r="F530" s="58"/>
      <c r="G530" s="58"/>
      <c r="H530" s="58"/>
      <c r="I530" s="58"/>
      <c r="J530" s="58"/>
      <c r="K530" s="58"/>
      <c r="HS530" s="122"/>
      <c r="HT530" s="122"/>
      <c r="HU530" s="122"/>
      <c r="HV530" s="122"/>
      <c r="HW530" s="122"/>
      <c r="HX530" s="122"/>
      <c r="HY530" s="122"/>
      <c r="HZ530" s="122"/>
      <c r="IA530" s="122"/>
      <c r="IB530" s="122"/>
      <c r="IC530" s="122"/>
      <c r="ID530" s="122"/>
      <c r="IE530" s="122"/>
      <c r="IF530" s="122"/>
      <c r="IG530" s="122"/>
      <c r="IH530" s="122"/>
      <c r="II530" s="122"/>
    </row>
    <row r="531" spans="1:243" s="122" customFormat="1" hidden="1">
      <c r="A531" s="93"/>
      <c r="B531" s="111" t="s">
        <v>2261</v>
      </c>
      <c r="C531" s="123" t="s">
        <v>1987</v>
      </c>
      <c r="D531" s="58">
        <v>926406.1</v>
      </c>
      <c r="E531" s="58"/>
      <c r="F531" s="58"/>
      <c r="G531" s="58"/>
      <c r="H531" s="58"/>
      <c r="I531" s="58"/>
      <c r="J531" s="58"/>
      <c r="K531" s="58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  <c r="AD531" s="124"/>
      <c r="AE531" s="124"/>
      <c r="AF531" s="124"/>
      <c r="AG531" s="124"/>
      <c r="AH531" s="124"/>
      <c r="AI531" s="124"/>
      <c r="AJ531" s="124"/>
      <c r="AK531" s="124"/>
      <c r="AL531" s="124"/>
      <c r="AM531" s="124"/>
      <c r="AN531" s="124"/>
      <c r="AO531" s="124"/>
      <c r="AP531" s="124"/>
      <c r="AQ531" s="124"/>
      <c r="AR531" s="124"/>
      <c r="AS531" s="124"/>
      <c r="AT531" s="124"/>
      <c r="AU531" s="124"/>
      <c r="AV531" s="124"/>
      <c r="AW531" s="124"/>
      <c r="AX531" s="124"/>
      <c r="AY531" s="124"/>
      <c r="AZ531" s="124"/>
      <c r="BA531" s="124"/>
      <c r="BB531" s="124"/>
      <c r="BC531" s="124"/>
      <c r="BD531" s="124"/>
      <c r="BE531" s="124"/>
      <c r="BF531" s="124"/>
      <c r="BG531" s="124"/>
      <c r="BH531" s="124"/>
      <c r="BI531" s="124"/>
      <c r="BJ531" s="124"/>
      <c r="BK531" s="124"/>
      <c r="BL531" s="124"/>
      <c r="BM531" s="124"/>
      <c r="BN531" s="124"/>
      <c r="BO531" s="124"/>
      <c r="BP531" s="124"/>
      <c r="BQ531" s="124"/>
      <c r="BR531" s="124"/>
      <c r="BS531" s="124"/>
      <c r="BT531" s="124"/>
      <c r="BU531" s="124"/>
      <c r="BV531" s="124"/>
      <c r="BW531" s="124"/>
      <c r="BX531" s="124"/>
      <c r="BY531" s="124"/>
      <c r="BZ531" s="124"/>
      <c r="CA531" s="124"/>
      <c r="CB531" s="124"/>
      <c r="CC531" s="124"/>
      <c r="CD531" s="124"/>
      <c r="CE531" s="124"/>
      <c r="CF531" s="124"/>
      <c r="CG531" s="124"/>
      <c r="CH531" s="124"/>
      <c r="CI531" s="124"/>
      <c r="CJ531" s="124"/>
      <c r="CK531" s="124"/>
      <c r="CL531" s="124"/>
      <c r="CM531" s="124"/>
      <c r="CN531" s="124"/>
      <c r="CO531" s="124"/>
      <c r="CP531" s="124"/>
      <c r="CQ531" s="124"/>
      <c r="CR531" s="124"/>
      <c r="CS531" s="124"/>
      <c r="CT531" s="124"/>
      <c r="CU531" s="124"/>
      <c r="CV531" s="124"/>
      <c r="CW531" s="124"/>
      <c r="CX531" s="124"/>
      <c r="CY531" s="124"/>
      <c r="CZ531" s="124"/>
      <c r="DA531" s="124"/>
      <c r="DB531" s="124"/>
      <c r="DC531" s="124"/>
      <c r="DD531" s="124"/>
      <c r="DE531" s="124"/>
      <c r="DF531" s="124"/>
      <c r="DG531" s="124"/>
      <c r="DH531" s="124"/>
      <c r="DI531" s="124"/>
      <c r="DJ531" s="124"/>
      <c r="DK531" s="124"/>
      <c r="DL531" s="124"/>
      <c r="DM531" s="124"/>
      <c r="DN531" s="124"/>
      <c r="DO531" s="124"/>
      <c r="DP531" s="124"/>
      <c r="DQ531" s="124"/>
      <c r="DR531" s="124"/>
      <c r="DS531" s="124"/>
      <c r="DT531" s="124"/>
      <c r="DU531" s="124"/>
      <c r="DV531" s="124"/>
      <c r="DW531" s="124"/>
      <c r="DX531" s="124"/>
      <c r="DY531" s="124"/>
      <c r="DZ531" s="124"/>
      <c r="EA531" s="124"/>
      <c r="EB531" s="124"/>
      <c r="EC531" s="124"/>
      <c r="ED531" s="124"/>
      <c r="EE531" s="124"/>
      <c r="EF531" s="124"/>
      <c r="EG531" s="124"/>
      <c r="EH531" s="124"/>
      <c r="EI531" s="124"/>
      <c r="EJ531" s="124"/>
      <c r="EK531" s="124"/>
      <c r="EL531" s="124"/>
      <c r="EM531" s="124"/>
      <c r="EN531" s="124"/>
      <c r="EO531" s="124"/>
      <c r="EP531" s="124"/>
      <c r="EQ531" s="124"/>
      <c r="ER531" s="124"/>
      <c r="ES531" s="124"/>
      <c r="ET531" s="124"/>
      <c r="EU531" s="124"/>
      <c r="EV531" s="124"/>
      <c r="EW531" s="124"/>
      <c r="EX531" s="124"/>
      <c r="EY531" s="124"/>
      <c r="EZ531" s="124"/>
      <c r="FA531" s="124"/>
      <c r="FB531" s="124"/>
      <c r="FC531" s="124"/>
      <c r="FD531" s="124"/>
      <c r="FE531" s="124"/>
      <c r="FF531" s="124"/>
      <c r="FG531" s="124"/>
      <c r="FH531" s="124"/>
      <c r="FI531" s="124"/>
      <c r="FJ531" s="124"/>
      <c r="FK531" s="124"/>
      <c r="FL531" s="124"/>
      <c r="FM531" s="124"/>
      <c r="FN531" s="124"/>
      <c r="FO531" s="124"/>
      <c r="FP531" s="124"/>
      <c r="FQ531" s="124"/>
      <c r="FR531" s="124"/>
      <c r="FS531" s="124"/>
      <c r="FT531" s="124"/>
      <c r="FU531" s="124"/>
      <c r="FV531" s="124"/>
      <c r="FW531" s="124"/>
      <c r="FX531" s="124"/>
      <c r="FY531" s="124"/>
      <c r="FZ531" s="124"/>
      <c r="GA531" s="124"/>
      <c r="GB531" s="124"/>
      <c r="GC531" s="124"/>
      <c r="GD531" s="124"/>
      <c r="GE531" s="124"/>
      <c r="GF531" s="124"/>
      <c r="GG531" s="124"/>
      <c r="GH531" s="124"/>
      <c r="GI531" s="124"/>
      <c r="GJ531" s="124"/>
      <c r="GK531" s="124"/>
      <c r="GL531" s="124"/>
      <c r="GM531" s="124"/>
      <c r="GN531" s="124"/>
      <c r="GO531" s="124"/>
      <c r="GP531" s="124"/>
      <c r="GQ531" s="124"/>
      <c r="GR531" s="124"/>
      <c r="GS531" s="124"/>
      <c r="GT531" s="124"/>
      <c r="GU531" s="124"/>
      <c r="GV531" s="124"/>
      <c r="GW531" s="124"/>
      <c r="GX531" s="124"/>
      <c r="GY531" s="124"/>
      <c r="GZ531" s="124"/>
      <c r="HA531" s="124"/>
      <c r="HB531" s="124"/>
      <c r="HC531" s="124"/>
      <c r="HD531" s="124"/>
      <c r="HE531" s="124"/>
      <c r="HF531" s="124"/>
      <c r="HG531" s="124"/>
      <c r="HH531" s="124"/>
      <c r="HI531" s="124"/>
      <c r="HJ531" s="124"/>
      <c r="HK531" s="124"/>
      <c r="HL531" s="124"/>
      <c r="HM531" s="124"/>
      <c r="HN531" s="124"/>
      <c r="HO531" s="124"/>
      <c r="HP531" s="124"/>
      <c r="HQ531" s="124"/>
      <c r="HR531" s="124"/>
    </row>
    <row r="532" spans="1:243" s="122" customFormat="1" hidden="1">
      <c r="A532" s="93"/>
      <c r="B532" s="111" t="s">
        <v>2262</v>
      </c>
      <c r="C532" s="123" t="s">
        <v>402</v>
      </c>
      <c r="D532" s="58">
        <v>279466.23</v>
      </c>
      <c r="E532" s="58"/>
      <c r="F532" s="58"/>
      <c r="G532" s="58"/>
      <c r="H532" s="58"/>
      <c r="I532" s="58"/>
      <c r="J532" s="58"/>
      <c r="K532" s="58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4"/>
      <c r="AJ532" s="124"/>
      <c r="AK532" s="124"/>
      <c r="AL532" s="124"/>
      <c r="AM532" s="124"/>
      <c r="AN532" s="124"/>
      <c r="AO532" s="124"/>
      <c r="AP532" s="124"/>
      <c r="AQ532" s="124"/>
      <c r="AR532" s="124"/>
      <c r="AS532" s="124"/>
      <c r="AT532" s="124"/>
      <c r="AU532" s="124"/>
      <c r="AV532" s="124"/>
      <c r="AW532" s="124"/>
      <c r="AX532" s="124"/>
      <c r="AY532" s="124"/>
      <c r="AZ532" s="124"/>
      <c r="BA532" s="124"/>
      <c r="BB532" s="124"/>
      <c r="BC532" s="124"/>
      <c r="BD532" s="124"/>
      <c r="BE532" s="124"/>
      <c r="BF532" s="124"/>
      <c r="BG532" s="124"/>
      <c r="BH532" s="124"/>
      <c r="BI532" s="124"/>
      <c r="BJ532" s="124"/>
      <c r="BK532" s="124"/>
      <c r="BL532" s="124"/>
      <c r="BM532" s="124"/>
      <c r="BN532" s="124"/>
      <c r="BO532" s="124"/>
      <c r="BP532" s="124"/>
      <c r="BQ532" s="124"/>
      <c r="BR532" s="124"/>
      <c r="BS532" s="124"/>
      <c r="BT532" s="124"/>
      <c r="BU532" s="124"/>
      <c r="BV532" s="124"/>
      <c r="BW532" s="124"/>
      <c r="BX532" s="124"/>
      <c r="BY532" s="124"/>
      <c r="BZ532" s="124"/>
      <c r="CA532" s="124"/>
      <c r="CB532" s="124"/>
      <c r="CC532" s="124"/>
      <c r="CD532" s="124"/>
      <c r="CE532" s="124"/>
      <c r="CF532" s="124"/>
      <c r="CG532" s="124"/>
      <c r="CH532" s="124"/>
      <c r="CI532" s="124"/>
      <c r="CJ532" s="124"/>
      <c r="CK532" s="124"/>
      <c r="CL532" s="124"/>
      <c r="CM532" s="124"/>
      <c r="CN532" s="124"/>
      <c r="CO532" s="124"/>
      <c r="CP532" s="124"/>
      <c r="CQ532" s="124"/>
      <c r="CR532" s="124"/>
      <c r="CS532" s="124"/>
      <c r="CT532" s="124"/>
      <c r="CU532" s="124"/>
      <c r="CV532" s="124"/>
      <c r="CW532" s="124"/>
      <c r="CX532" s="124"/>
      <c r="CY532" s="124"/>
      <c r="CZ532" s="124"/>
      <c r="DA532" s="124"/>
      <c r="DB532" s="124"/>
      <c r="DC532" s="124"/>
      <c r="DD532" s="124"/>
      <c r="DE532" s="124"/>
      <c r="DF532" s="124"/>
      <c r="DG532" s="124"/>
      <c r="DH532" s="124"/>
      <c r="DI532" s="124"/>
      <c r="DJ532" s="124"/>
      <c r="DK532" s="124"/>
      <c r="DL532" s="124"/>
      <c r="DM532" s="124"/>
      <c r="DN532" s="124"/>
      <c r="DO532" s="124"/>
      <c r="DP532" s="124"/>
      <c r="DQ532" s="124"/>
      <c r="DR532" s="124"/>
      <c r="DS532" s="124"/>
      <c r="DT532" s="124"/>
      <c r="DU532" s="124"/>
      <c r="DV532" s="124"/>
      <c r="DW532" s="124"/>
      <c r="DX532" s="124"/>
      <c r="DY532" s="124"/>
      <c r="DZ532" s="124"/>
      <c r="EA532" s="124"/>
      <c r="EB532" s="124"/>
      <c r="EC532" s="124"/>
      <c r="ED532" s="124"/>
      <c r="EE532" s="124"/>
      <c r="EF532" s="124"/>
      <c r="EG532" s="124"/>
      <c r="EH532" s="124"/>
      <c r="EI532" s="124"/>
      <c r="EJ532" s="124"/>
      <c r="EK532" s="124"/>
      <c r="EL532" s="124"/>
      <c r="EM532" s="124"/>
      <c r="EN532" s="124"/>
      <c r="EO532" s="124"/>
      <c r="EP532" s="124"/>
      <c r="EQ532" s="124"/>
      <c r="ER532" s="124"/>
      <c r="ES532" s="124"/>
      <c r="ET532" s="124"/>
      <c r="EU532" s="124"/>
      <c r="EV532" s="124"/>
      <c r="EW532" s="124"/>
      <c r="EX532" s="124"/>
      <c r="EY532" s="124"/>
      <c r="EZ532" s="124"/>
      <c r="FA532" s="124"/>
      <c r="FB532" s="124"/>
      <c r="FC532" s="124"/>
      <c r="FD532" s="124"/>
      <c r="FE532" s="124"/>
      <c r="FF532" s="124"/>
      <c r="FG532" s="124"/>
      <c r="FH532" s="124"/>
      <c r="FI532" s="124"/>
      <c r="FJ532" s="124"/>
      <c r="FK532" s="124"/>
      <c r="FL532" s="124"/>
      <c r="FM532" s="124"/>
      <c r="FN532" s="124"/>
      <c r="FO532" s="124"/>
      <c r="FP532" s="124"/>
      <c r="FQ532" s="124"/>
      <c r="FR532" s="124"/>
      <c r="FS532" s="124"/>
      <c r="FT532" s="124"/>
      <c r="FU532" s="124"/>
      <c r="FV532" s="124"/>
      <c r="FW532" s="124"/>
      <c r="FX532" s="124"/>
      <c r="FY532" s="124"/>
      <c r="FZ532" s="124"/>
      <c r="GA532" s="124"/>
      <c r="GB532" s="124"/>
      <c r="GC532" s="124"/>
      <c r="GD532" s="124"/>
      <c r="GE532" s="124"/>
      <c r="GF532" s="124"/>
      <c r="GG532" s="124"/>
      <c r="GH532" s="124"/>
      <c r="GI532" s="124"/>
      <c r="GJ532" s="124"/>
      <c r="GK532" s="124"/>
      <c r="GL532" s="124"/>
      <c r="GM532" s="124"/>
      <c r="GN532" s="124"/>
      <c r="GO532" s="124"/>
      <c r="GP532" s="124"/>
      <c r="GQ532" s="124"/>
      <c r="GR532" s="124"/>
      <c r="GS532" s="124"/>
      <c r="GT532" s="124"/>
      <c r="GU532" s="124"/>
      <c r="GV532" s="124"/>
      <c r="GW532" s="124"/>
      <c r="GX532" s="124"/>
      <c r="GY532" s="124"/>
      <c r="GZ532" s="124"/>
      <c r="HA532" s="124"/>
      <c r="HB532" s="124"/>
      <c r="HC532" s="124"/>
      <c r="HD532" s="124"/>
      <c r="HE532" s="124"/>
      <c r="HF532" s="124"/>
      <c r="HG532" s="124"/>
      <c r="HH532" s="124"/>
      <c r="HI532" s="124"/>
      <c r="HJ532" s="124"/>
      <c r="HK532" s="124"/>
      <c r="HL532" s="124"/>
      <c r="HM532" s="124"/>
      <c r="HN532" s="124"/>
      <c r="HO532" s="124"/>
      <c r="HP532" s="124"/>
      <c r="HQ532" s="124"/>
      <c r="HR532" s="124"/>
    </row>
    <row r="533" spans="1:243" s="122" customFormat="1" hidden="1">
      <c r="A533" s="93"/>
      <c r="B533" s="111" t="s">
        <v>2263</v>
      </c>
      <c r="C533" s="123" t="s">
        <v>462</v>
      </c>
      <c r="D533" s="58">
        <v>20000</v>
      </c>
      <c r="E533" s="58"/>
      <c r="F533" s="58"/>
      <c r="G533" s="58"/>
      <c r="H533" s="58"/>
      <c r="I533" s="58"/>
      <c r="J533" s="58"/>
      <c r="K533" s="58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  <c r="CI533" s="124"/>
      <c r="CJ533" s="124"/>
      <c r="CK533" s="124"/>
      <c r="CL533" s="124"/>
      <c r="CM533" s="124"/>
      <c r="CN533" s="124"/>
      <c r="CO533" s="124"/>
      <c r="CP533" s="124"/>
      <c r="CQ533" s="124"/>
      <c r="CR533" s="124"/>
      <c r="CS533" s="124"/>
      <c r="CT533" s="124"/>
      <c r="CU533" s="124"/>
      <c r="CV533" s="124"/>
      <c r="CW533" s="124"/>
      <c r="CX533" s="124"/>
      <c r="CY533" s="124"/>
      <c r="CZ533" s="124"/>
      <c r="DA533" s="124"/>
      <c r="DB533" s="124"/>
      <c r="DC533" s="124"/>
      <c r="DD533" s="124"/>
      <c r="DE533" s="124"/>
      <c r="DF533" s="124"/>
      <c r="DG533" s="124"/>
      <c r="DH533" s="124"/>
      <c r="DI533" s="124"/>
      <c r="DJ533" s="124"/>
      <c r="DK533" s="124"/>
      <c r="DL533" s="124"/>
      <c r="DM533" s="124"/>
      <c r="DN533" s="124"/>
      <c r="DO533" s="124"/>
      <c r="DP533" s="124"/>
      <c r="DQ533" s="124"/>
      <c r="DR533" s="124"/>
      <c r="DS533" s="124"/>
      <c r="DT533" s="124"/>
      <c r="DU533" s="124"/>
      <c r="DV533" s="124"/>
      <c r="DW533" s="124"/>
      <c r="DX533" s="124"/>
      <c r="DY533" s="124"/>
      <c r="DZ533" s="124"/>
      <c r="EA533" s="124"/>
      <c r="EB533" s="124"/>
      <c r="EC533" s="124"/>
      <c r="ED533" s="124"/>
      <c r="EE533" s="124"/>
      <c r="EF533" s="124"/>
      <c r="EG533" s="124"/>
      <c r="EH533" s="124"/>
      <c r="EI533" s="124"/>
      <c r="EJ533" s="124"/>
      <c r="EK533" s="124"/>
      <c r="EL533" s="124"/>
      <c r="EM533" s="124"/>
      <c r="EN533" s="124"/>
      <c r="EO533" s="124"/>
      <c r="EP533" s="124"/>
      <c r="EQ533" s="124"/>
      <c r="ER533" s="124"/>
      <c r="ES533" s="124"/>
      <c r="ET533" s="124"/>
      <c r="EU533" s="124"/>
      <c r="EV533" s="124"/>
      <c r="EW533" s="124"/>
      <c r="EX533" s="124"/>
      <c r="EY533" s="124"/>
      <c r="EZ533" s="124"/>
      <c r="FA533" s="124"/>
      <c r="FB533" s="124"/>
      <c r="FC533" s="124"/>
      <c r="FD533" s="124"/>
      <c r="FE533" s="124"/>
      <c r="FF533" s="124"/>
      <c r="FG533" s="124"/>
      <c r="FH533" s="124"/>
      <c r="FI533" s="124"/>
      <c r="FJ533" s="124"/>
      <c r="FK533" s="124"/>
      <c r="FL533" s="124"/>
      <c r="FM533" s="124"/>
      <c r="FN533" s="124"/>
      <c r="FO533" s="124"/>
      <c r="FP533" s="124"/>
      <c r="FQ533" s="124"/>
      <c r="FR533" s="124"/>
      <c r="FS533" s="124"/>
      <c r="FT533" s="124"/>
      <c r="FU533" s="124"/>
      <c r="FV533" s="124"/>
      <c r="FW533" s="124"/>
      <c r="FX533" s="124"/>
      <c r="FY533" s="124"/>
      <c r="FZ533" s="124"/>
      <c r="GA533" s="124"/>
      <c r="GB533" s="124"/>
      <c r="GC533" s="124"/>
      <c r="GD533" s="124"/>
      <c r="GE533" s="124"/>
      <c r="GF533" s="124"/>
      <c r="GG533" s="124"/>
      <c r="GH533" s="124"/>
      <c r="GI533" s="124"/>
      <c r="GJ533" s="124"/>
      <c r="GK533" s="124"/>
      <c r="GL533" s="124"/>
      <c r="GM533" s="124"/>
      <c r="GN533" s="124"/>
      <c r="GO533" s="124"/>
      <c r="GP533" s="124"/>
      <c r="GQ533" s="124"/>
      <c r="GR533" s="124"/>
      <c r="GS533" s="124"/>
      <c r="GT533" s="124"/>
      <c r="GU533" s="124"/>
      <c r="GV533" s="124"/>
      <c r="GW533" s="124"/>
      <c r="GX533" s="124"/>
      <c r="GY533" s="124"/>
      <c r="GZ533" s="124"/>
      <c r="HA533" s="124"/>
      <c r="HB533" s="124"/>
      <c r="HC533" s="124"/>
      <c r="HD533" s="124"/>
      <c r="HE533" s="124"/>
      <c r="HF533" s="124"/>
      <c r="HG533" s="124"/>
      <c r="HH533" s="124"/>
      <c r="HI533" s="124"/>
      <c r="HJ533" s="124"/>
      <c r="HK533" s="124"/>
      <c r="HL533" s="124"/>
      <c r="HM533" s="124"/>
      <c r="HN533" s="124"/>
      <c r="HO533" s="124"/>
      <c r="HP533" s="124"/>
      <c r="HQ533" s="124"/>
      <c r="HR533" s="124"/>
    </row>
    <row r="534" spans="1:243" s="103" customFormat="1" ht="21.75" customHeight="1">
      <c r="A534" s="95" t="s">
        <v>2264</v>
      </c>
      <c r="B534" s="110" t="s">
        <v>2265</v>
      </c>
      <c r="C534" s="123"/>
      <c r="D534" s="56">
        <f t="shared" ref="D534:I534" si="191">D535+D537+D539+D541+D543</f>
        <v>11645105.909999998</v>
      </c>
      <c r="E534" s="56">
        <f t="shared" si="191"/>
        <v>10186772.57</v>
      </c>
      <c r="F534" s="56">
        <f t="shared" si="191"/>
        <v>9993882.4299999997</v>
      </c>
      <c r="G534" s="56">
        <f t="shared" si="191"/>
        <v>10481100</v>
      </c>
      <c r="H534" s="56">
        <f>H535+H537+H539+H541+H543</f>
        <v>10801100</v>
      </c>
      <c r="I534" s="56">
        <f t="shared" si="191"/>
        <v>11064100</v>
      </c>
      <c r="J534" s="56">
        <f t="shared" ref="J534:K534" si="192">J535+J537+J539+J541+J543</f>
        <v>11422100</v>
      </c>
      <c r="K534" s="56">
        <f t="shared" si="192"/>
        <v>11786100</v>
      </c>
      <c r="HS534" s="102"/>
      <c r="HT534" s="102"/>
      <c r="HU534" s="102"/>
      <c r="HV534" s="102"/>
      <c r="HW534" s="102"/>
      <c r="HX534" s="102"/>
      <c r="HY534" s="102"/>
      <c r="HZ534" s="102"/>
      <c r="IA534" s="102"/>
      <c r="IB534" s="102"/>
      <c r="IC534" s="102"/>
      <c r="ID534" s="102"/>
      <c r="IE534" s="102"/>
      <c r="IF534" s="102"/>
      <c r="IG534" s="102"/>
      <c r="IH534" s="102"/>
      <c r="II534" s="102"/>
    </row>
    <row r="535" spans="1:243" s="103" customFormat="1" ht="16.5" customHeight="1">
      <c r="A535" s="95" t="s">
        <v>2266</v>
      </c>
      <c r="B535" s="110" t="s">
        <v>2267</v>
      </c>
      <c r="C535" s="123"/>
      <c r="D535" s="56">
        <f t="shared" ref="D535:K535" si="193">D536</f>
        <v>7628846.2000000002</v>
      </c>
      <c r="E535" s="56">
        <f t="shared" si="193"/>
        <v>7827302.2999999998</v>
      </c>
      <c r="F535" s="56">
        <f t="shared" si="193"/>
        <v>7447402.2999999998</v>
      </c>
      <c r="G535" s="56">
        <f t="shared" si="193"/>
        <v>8180000</v>
      </c>
      <c r="H535" s="56">
        <f t="shared" si="193"/>
        <v>8500000</v>
      </c>
      <c r="I535" s="56">
        <f t="shared" si="193"/>
        <v>8763000</v>
      </c>
      <c r="J535" s="56">
        <f t="shared" si="193"/>
        <v>9050000</v>
      </c>
      <c r="K535" s="56">
        <f t="shared" si="193"/>
        <v>9340000</v>
      </c>
      <c r="HS535" s="102"/>
      <c r="HT535" s="102"/>
      <c r="HU535" s="102"/>
      <c r="HV535" s="102"/>
      <c r="HW535" s="102"/>
      <c r="HX535" s="102"/>
      <c r="HY535" s="102"/>
      <c r="HZ535" s="102"/>
      <c r="IA535" s="102"/>
      <c r="IB535" s="102"/>
      <c r="IC535" s="102"/>
      <c r="ID535" s="102"/>
      <c r="IE535" s="102"/>
      <c r="IF535" s="102"/>
      <c r="IG535" s="102"/>
      <c r="IH535" s="102"/>
      <c r="II535" s="102"/>
    </row>
    <row r="536" spans="1:243" s="124" customFormat="1" hidden="1">
      <c r="A536" s="93" t="s">
        <v>2268</v>
      </c>
      <c r="B536" s="111" t="s">
        <v>2269</v>
      </c>
      <c r="C536" s="123" t="s">
        <v>485</v>
      </c>
      <c r="D536" s="58">
        <v>7628846.2000000002</v>
      </c>
      <c r="E536" s="58">
        <v>7827302.2999999998</v>
      </c>
      <c r="F536" s="58">
        <v>7447402.2999999998</v>
      </c>
      <c r="G536" s="58">
        <v>8180000</v>
      </c>
      <c r="H536" s="58">
        <v>8500000</v>
      </c>
      <c r="I536" s="58">
        <v>8763000</v>
      </c>
      <c r="J536" s="58">
        <v>9050000</v>
      </c>
      <c r="K536" s="58">
        <v>9340000</v>
      </c>
      <c r="HS536" s="122"/>
      <c r="HT536" s="122"/>
      <c r="HU536" s="122"/>
      <c r="HV536" s="122"/>
      <c r="HW536" s="122"/>
      <c r="HX536" s="122"/>
      <c r="HY536" s="122"/>
      <c r="HZ536" s="122"/>
      <c r="IA536" s="122"/>
      <c r="IB536" s="122"/>
      <c r="IC536" s="122"/>
      <c r="ID536" s="122"/>
      <c r="IE536" s="122"/>
      <c r="IF536" s="122"/>
      <c r="IG536" s="122"/>
      <c r="IH536" s="122"/>
      <c r="II536" s="122"/>
    </row>
    <row r="537" spans="1:243" s="103" customFormat="1" ht="20.25" customHeight="1">
      <c r="A537" s="95" t="s">
        <v>2270</v>
      </c>
      <c r="B537" s="110" t="s">
        <v>2271</v>
      </c>
      <c r="C537" s="123"/>
      <c r="D537" s="56">
        <f t="shared" ref="D537:K537" si="194">D538</f>
        <v>3140</v>
      </c>
      <c r="E537" s="56">
        <f t="shared" si="194"/>
        <v>3720</v>
      </c>
      <c r="F537" s="56">
        <f t="shared" si="194"/>
        <v>0</v>
      </c>
      <c r="G537" s="56">
        <f t="shared" si="194"/>
        <v>3300</v>
      </c>
      <c r="H537" s="56">
        <f t="shared" si="194"/>
        <v>3300</v>
      </c>
      <c r="I537" s="56">
        <f t="shared" si="194"/>
        <v>3300</v>
      </c>
      <c r="J537" s="56">
        <f t="shared" si="194"/>
        <v>3300</v>
      </c>
      <c r="K537" s="56">
        <f t="shared" si="194"/>
        <v>3300</v>
      </c>
      <c r="HS537" s="102"/>
      <c r="HT537" s="102"/>
      <c r="HU537" s="102"/>
      <c r="HV537" s="102"/>
      <c r="HW537" s="102"/>
      <c r="HX537" s="102"/>
      <c r="HY537" s="102"/>
      <c r="HZ537" s="102"/>
      <c r="IA537" s="102"/>
      <c r="IB537" s="102"/>
      <c r="IC537" s="102"/>
      <c r="ID537" s="102"/>
      <c r="IE537" s="102"/>
      <c r="IF537" s="102"/>
      <c r="IG537" s="102"/>
      <c r="IH537" s="102"/>
      <c r="II537" s="102"/>
    </row>
    <row r="538" spans="1:243" s="124" customFormat="1" ht="20.25" hidden="1" customHeight="1">
      <c r="A538" s="93" t="s">
        <v>2272</v>
      </c>
      <c r="B538" s="111" t="s">
        <v>2273</v>
      </c>
      <c r="C538" s="123" t="s">
        <v>500</v>
      </c>
      <c r="D538" s="58">
        <v>3140</v>
      </c>
      <c r="E538" s="58">
        <v>3720</v>
      </c>
      <c r="F538" s="58">
        <v>0</v>
      </c>
      <c r="G538" s="58">
        <v>3300</v>
      </c>
      <c r="H538" s="58">
        <v>3300</v>
      </c>
      <c r="I538" s="58">
        <v>3300</v>
      </c>
      <c r="J538" s="58">
        <v>3300</v>
      </c>
      <c r="K538" s="58">
        <v>3300</v>
      </c>
      <c r="HS538" s="122"/>
      <c r="HT538" s="122"/>
      <c r="HU538" s="122"/>
      <c r="HV538" s="122"/>
      <c r="HW538" s="122"/>
      <c r="HX538" s="122"/>
      <c r="HY538" s="122"/>
      <c r="HZ538" s="122"/>
      <c r="IA538" s="122"/>
      <c r="IB538" s="122"/>
      <c r="IC538" s="122"/>
      <c r="ID538" s="122"/>
      <c r="IE538" s="122"/>
      <c r="IF538" s="122"/>
      <c r="IG538" s="122"/>
      <c r="IH538" s="122"/>
      <c r="II538" s="122"/>
    </row>
    <row r="539" spans="1:243" s="103" customFormat="1" ht="23.25" customHeight="1">
      <c r="A539" s="95" t="s">
        <v>2274</v>
      </c>
      <c r="B539" s="110" t="s">
        <v>2275</v>
      </c>
      <c r="C539" s="123"/>
      <c r="D539" s="56">
        <f t="shared" ref="D539:K539" si="195">D540</f>
        <v>2475774</v>
      </c>
      <c r="E539" s="56">
        <f t="shared" si="195"/>
        <v>2189318</v>
      </c>
      <c r="F539" s="56">
        <f t="shared" si="195"/>
        <v>2418908.7999999998</v>
      </c>
      <c r="G539" s="56">
        <f t="shared" si="195"/>
        <v>2195000</v>
      </c>
      <c r="H539" s="56">
        <f t="shared" si="195"/>
        <v>2195000</v>
      </c>
      <c r="I539" s="56">
        <f t="shared" si="195"/>
        <v>2195000</v>
      </c>
      <c r="J539" s="56">
        <f t="shared" si="195"/>
        <v>2266000</v>
      </c>
      <c r="K539" s="56">
        <f t="shared" si="195"/>
        <v>2340000</v>
      </c>
      <c r="HS539" s="102"/>
      <c r="HT539" s="102"/>
      <c r="HU539" s="102"/>
      <c r="HV539" s="102"/>
      <c r="HW539" s="102"/>
      <c r="HX539" s="102"/>
      <c r="HY539" s="102"/>
      <c r="HZ539" s="102"/>
      <c r="IA539" s="102"/>
      <c r="IB539" s="102"/>
      <c r="IC539" s="102"/>
      <c r="ID539" s="102"/>
      <c r="IE539" s="102"/>
      <c r="IF539" s="102"/>
      <c r="IG539" s="102"/>
      <c r="IH539" s="102"/>
      <c r="II539" s="102"/>
    </row>
    <row r="540" spans="1:243" s="124" customFormat="1" ht="22.5" hidden="1" customHeight="1">
      <c r="A540" s="93" t="s">
        <v>2276</v>
      </c>
      <c r="B540" s="111" t="s">
        <v>2277</v>
      </c>
      <c r="C540" s="123" t="s">
        <v>488</v>
      </c>
      <c r="D540" s="58">
        <v>2475774</v>
      </c>
      <c r="E540" s="58">
        <v>2189318</v>
      </c>
      <c r="F540" s="58">
        <v>2418908.7999999998</v>
      </c>
      <c r="G540" s="58">
        <v>2195000</v>
      </c>
      <c r="H540" s="58">
        <f>G540</f>
        <v>2195000</v>
      </c>
      <c r="I540" s="58">
        <f>H540</f>
        <v>2195000</v>
      </c>
      <c r="J540" s="58">
        <v>2266000</v>
      </c>
      <c r="K540" s="58">
        <v>2340000</v>
      </c>
      <c r="HS540" s="122"/>
      <c r="HT540" s="122"/>
      <c r="HU540" s="122"/>
      <c r="HV540" s="122"/>
      <c r="HW540" s="122"/>
      <c r="HX540" s="122"/>
      <c r="HY540" s="122"/>
      <c r="HZ540" s="122"/>
      <c r="IA540" s="122"/>
      <c r="IB540" s="122"/>
      <c r="IC540" s="122"/>
      <c r="ID540" s="122"/>
      <c r="IE540" s="122"/>
      <c r="IF540" s="122"/>
      <c r="IG540" s="122"/>
      <c r="IH540" s="122"/>
      <c r="II540" s="122"/>
    </row>
    <row r="541" spans="1:243" s="103" customFormat="1" ht="23.25" customHeight="1">
      <c r="A541" s="95" t="s">
        <v>2278</v>
      </c>
      <c r="B541" s="110" t="s">
        <v>2279</v>
      </c>
      <c r="C541" s="123"/>
      <c r="D541" s="56">
        <f t="shared" ref="D541:K541" si="196">D542</f>
        <v>70027.100000000006</v>
      </c>
      <c r="E541" s="56">
        <f t="shared" si="196"/>
        <v>100931.62</v>
      </c>
      <c r="F541" s="56">
        <f t="shared" si="196"/>
        <v>127571.33</v>
      </c>
      <c r="G541" s="56">
        <f t="shared" si="196"/>
        <v>102800</v>
      </c>
      <c r="H541" s="56">
        <f t="shared" si="196"/>
        <v>102800</v>
      </c>
      <c r="I541" s="56">
        <f t="shared" si="196"/>
        <v>102800</v>
      </c>
      <c r="J541" s="56">
        <f t="shared" si="196"/>
        <v>102800</v>
      </c>
      <c r="K541" s="56">
        <f t="shared" si="196"/>
        <v>102800</v>
      </c>
      <c r="HS541" s="102"/>
      <c r="HT541" s="102"/>
      <c r="HU541" s="102"/>
      <c r="HV541" s="102"/>
      <c r="HW541" s="102"/>
      <c r="HX541" s="102"/>
      <c r="HY541" s="102"/>
      <c r="HZ541" s="102"/>
      <c r="IA541" s="102"/>
      <c r="IB541" s="102"/>
      <c r="IC541" s="102"/>
      <c r="ID541" s="102"/>
      <c r="IE541" s="102"/>
      <c r="IF541" s="102"/>
      <c r="IG541" s="102"/>
      <c r="IH541" s="102"/>
      <c r="II541" s="102"/>
    </row>
    <row r="542" spans="1:243" s="124" customFormat="1" ht="22.5" hidden="1" customHeight="1">
      <c r="A542" s="93" t="s">
        <v>2280</v>
      </c>
      <c r="B542" s="111" t="s">
        <v>2281</v>
      </c>
      <c r="C542" s="123" t="s">
        <v>491</v>
      </c>
      <c r="D542" s="58">
        <v>70027.100000000006</v>
      </c>
      <c r="E542" s="58">
        <v>100931.62</v>
      </c>
      <c r="F542" s="58">
        <v>127571.33</v>
      </c>
      <c r="G542" s="58">
        <v>102800</v>
      </c>
      <c r="H542" s="58">
        <f>G542</f>
        <v>102800</v>
      </c>
      <c r="I542" s="58">
        <f>H542</f>
        <v>102800</v>
      </c>
      <c r="J542" s="58">
        <f>I542</f>
        <v>102800</v>
      </c>
      <c r="K542" s="58">
        <f>J542</f>
        <v>102800</v>
      </c>
      <c r="HS542" s="122"/>
      <c r="HT542" s="122"/>
      <c r="HU542" s="122"/>
      <c r="HV542" s="122"/>
      <c r="HW542" s="122"/>
      <c r="HX542" s="122"/>
      <c r="HY542" s="122"/>
      <c r="HZ542" s="122"/>
      <c r="IA542" s="122"/>
      <c r="IB542" s="122"/>
      <c r="IC542" s="122"/>
      <c r="ID542" s="122"/>
      <c r="IE542" s="122"/>
      <c r="IF542" s="122"/>
      <c r="IG542" s="122"/>
      <c r="IH542" s="122"/>
      <c r="II542" s="122"/>
    </row>
    <row r="543" spans="1:243" s="103" customFormat="1" ht="23.25" customHeight="1">
      <c r="A543" s="95" t="s">
        <v>2282</v>
      </c>
      <c r="B543" s="110" t="s">
        <v>2283</v>
      </c>
      <c r="C543" s="123"/>
      <c r="D543" s="56">
        <f t="shared" ref="D543:K543" si="197">D544</f>
        <v>1467318.61</v>
      </c>
      <c r="E543" s="56">
        <f t="shared" si="197"/>
        <v>65500.65</v>
      </c>
      <c r="F543" s="56">
        <f t="shared" si="197"/>
        <v>0</v>
      </c>
      <c r="G543" s="56">
        <f t="shared" si="197"/>
        <v>0</v>
      </c>
      <c r="H543" s="56">
        <f t="shared" si="197"/>
        <v>0</v>
      </c>
      <c r="I543" s="56">
        <f t="shared" si="197"/>
        <v>0</v>
      </c>
      <c r="J543" s="56">
        <f t="shared" si="197"/>
        <v>0</v>
      </c>
      <c r="K543" s="56">
        <f t="shared" si="197"/>
        <v>0</v>
      </c>
      <c r="HS543" s="102"/>
      <c r="HT543" s="102"/>
      <c r="HU543" s="102"/>
      <c r="HV543" s="102"/>
      <c r="HW543" s="102"/>
      <c r="HX543" s="102"/>
      <c r="HY543" s="102"/>
      <c r="HZ543" s="102"/>
      <c r="IA543" s="102"/>
      <c r="IB543" s="102"/>
      <c r="IC543" s="102"/>
      <c r="ID543" s="102"/>
      <c r="IE543" s="102"/>
      <c r="IF543" s="102"/>
      <c r="IG543" s="102"/>
      <c r="IH543" s="102"/>
      <c r="II543" s="102"/>
    </row>
    <row r="544" spans="1:243" s="103" customFormat="1" ht="23.25" customHeight="1">
      <c r="A544" s="95" t="s">
        <v>2284</v>
      </c>
      <c r="B544" s="110" t="s">
        <v>2285</v>
      </c>
      <c r="C544" s="123"/>
      <c r="D544" s="56">
        <f>SUM(D545:D549)</f>
        <v>1467318.61</v>
      </c>
      <c r="E544" s="56">
        <f t="shared" ref="E544:K544" si="198">SUM(E545:E550)</f>
        <v>65500.65</v>
      </c>
      <c r="F544" s="56">
        <f t="shared" si="198"/>
        <v>0</v>
      </c>
      <c r="G544" s="56">
        <f t="shared" si="198"/>
        <v>0</v>
      </c>
      <c r="H544" s="56">
        <f t="shared" si="198"/>
        <v>0</v>
      </c>
      <c r="I544" s="56">
        <f t="shared" si="198"/>
        <v>0</v>
      </c>
      <c r="J544" s="56">
        <f t="shared" si="198"/>
        <v>0</v>
      </c>
      <c r="K544" s="56">
        <f t="shared" si="198"/>
        <v>0</v>
      </c>
      <c r="HS544" s="102"/>
      <c r="HT544" s="102"/>
      <c r="HU544" s="102"/>
      <c r="HV544" s="102"/>
      <c r="HW544" s="102"/>
      <c r="HX544" s="102"/>
      <c r="HY544" s="102"/>
      <c r="HZ544" s="102"/>
      <c r="IA544" s="102"/>
      <c r="IB544" s="102"/>
      <c r="IC544" s="102"/>
      <c r="ID544" s="102"/>
      <c r="IE544" s="102"/>
      <c r="IF544" s="102"/>
      <c r="IG544" s="102"/>
      <c r="IH544" s="102"/>
      <c r="II544" s="102"/>
    </row>
    <row r="545" spans="1:243" ht="12.75" hidden="1" customHeight="1">
      <c r="A545" s="93" t="s">
        <v>2286</v>
      </c>
      <c r="B545" s="111" t="s">
        <v>1580</v>
      </c>
      <c r="C545" s="123" t="s">
        <v>482</v>
      </c>
      <c r="D545" s="58">
        <v>0</v>
      </c>
      <c r="E545" s="58"/>
      <c r="F545" s="58"/>
      <c r="G545" s="58"/>
      <c r="H545" s="58"/>
      <c r="I545" s="58"/>
      <c r="J545" s="58"/>
      <c r="K545" s="58"/>
    </row>
    <row r="546" spans="1:243" hidden="1">
      <c r="A546" s="93" t="s">
        <v>2287</v>
      </c>
      <c r="B546" s="111" t="s">
        <v>908</v>
      </c>
      <c r="C546" s="123" t="s">
        <v>506</v>
      </c>
      <c r="D546" s="58">
        <v>0</v>
      </c>
      <c r="E546" s="58"/>
      <c r="F546" s="58"/>
      <c r="G546" s="58"/>
      <c r="H546" s="58"/>
      <c r="I546" s="58"/>
      <c r="J546" s="58"/>
      <c r="K546" s="58"/>
    </row>
    <row r="547" spans="1:243" ht="13.5" hidden="1" customHeight="1">
      <c r="A547" s="93" t="s">
        <v>2288</v>
      </c>
      <c r="B547" s="111" t="s">
        <v>1581</v>
      </c>
      <c r="C547" s="94" t="s">
        <v>494</v>
      </c>
      <c r="D547" s="58">
        <v>0</v>
      </c>
      <c r="E547" s="58"/>
      <c r="F547" s="58"/>
      <c r="G547" s="58"/>
      <c r="H547" s="58"/>
      <c r="I547" s="58"/>
      <c r="J547" s="58"/>
      <c r="K547" s="58"/>
    </row>
    <row r="548" spans="1:243" ht="13.5" hidden="1" customHeight="1">
      <c r="A548" s="93" t="s">
        <v>2289</v>
      </c>
      <c r="B548" s="111" t="s">
        <v>2290</v>
      </c>
      <c r="C548" s="94" t="s">
        <v>2020</v>
      </c>
      <c r="D548" s="58">
        <v>1048119.28</v>
      </c>
      <c r="E548" s="58"/>
      <c r="F548" s="58"/>
      <c r="G548" s="58"/>
      <c r="H548" s="58"/>
      <c r="I548" s="58"/>
      <c r="J548" s="58"/>
      <c r="K548" s="58"/>
    </row>
    <row r="549" spans="1:243" ht="13.5" hidden="1" customHeight="1">
      <c r="A549" s="93" t="s">
        <v>2291</v>
      </c>
      <c r="B549" s="111" t="s">
        <v>2292</v>
      </c>
      <c r="C549" s="94" t="s">
        <v>2023</v>
      </c>
      <c r="D549" s="58">
        <v>419199.33</v>
      </c>
      <c r="E549" s="58"/>
      <c r="F549" s="58"/>
      <c r="G549" s="58"/>
      <c r="H549" s="58"/>
      <c r="I549" s="58"/>
      <c r="J549" s="58"/>
      <c r="K549" s="58"/>
    </row>
    <row r="550" spans="1:243" ht="13.5" hidden="1" customHeight="1">
      <c r="A550" s="93" t="s">
        <v>3011</v>
      </c>
      <c r="B550" s="111" t="s">
        <v>3012</v>
      </c>
      <c r="C550" s="94" t="s">
        <v>3005</v>
      </c>
      <c r="D550" s="58"/>
      <c r="E550" s="58">
        <v>65500.65</v>
      </c>
      <c r="F550" s="58"/>
      <c r="G550" s="58"/>
      <c r="H550" s="58"/>
      <c r="I550" s="58"/>
      <c r="J550" s="58"/>
      <c r="K550" s="58"/>
    </row>
    <row r="551" spans="1:243" s="103" customFormat="1" ht="25.5" customHeight="1">
      <c r="A551" s="95" t="s">
        <v>2293</v>
      </c>
      <c r="B551" s="110" t="s">
        <v>2294</v>
      </c>
      <c r="C551" s="123"/>
      <c r="D551" s="56">
        <f t="shared" ref="D551:K552" si="199">D552</f>
        <v>559171.52</v>
      </c>
      <c r="E551" s="56">
        <f t="shared" si="199"/>
        <v>0</v>
      </c>
      <c r="F551" s="56">
        <f t="shared" si="199"/>
        <v>0</v>
      </c>
      <c r="G551" s="56">
        <f t="shared" si="199"/>
        <v>0</v>
      </c>
      <c r="H551" s="56">
        <f t="shared" si="199"/>
        <v>0</v>
      </c>
      <c r="I551" s="56">
        <f t="shared" si="199"/>
        <v>0</v>
      </c>
      <c r="J551" s="56">
        <f t="shared" si="199"/>
        <v>0</v>
      </c>
      <c r="K551" s="56">
        <f t="shared" si="199"/>
        <v>0</v>
      </c>
      <c r="HS551" s="102"/>
      <c r="HT551" s="102"/>
      <c r="HU551" s="102"/>
      <c r="HV551" s="102"/>
      <c r="HW551" s="102"/>
      <c r="HX551" s="102"/>
      <c r="HY551" s="102"/>
      <c r="HZ551" s="102"/>
      <c r="IA551" s="102"/>
      <c r="IB551" s="102"/>
      <c r="IC551" s="102"/>
      <c r="ID551" s="102"/>
      <c r="IE551" s="102"/>
      <c r="IF551" s="102"/>
      <c r="IG551" s="102"/>
      <c r="IH551" s="102"/>
      <c r="II551" s="102"/>
    </row>
    <row r="552" spans="1:243" s="103" customFormat="1" ht="23.25" customHeight="1">
      <c r="A552" s="95" t="s">
        <v>2295</v>
      </c>
      <c r="B552" s="110" t="s">
        <v>2294</v>
      </c>
      <c r="C552" s="123"/>
      <c r="D552" s="56">
        <f t="shared" si="199"/>
        <v>559171.52</v>
      </c>
      <c r="E552" s="56">
        <f t="shared" si="199"/>
        <v>0</v>
      </c>
      <c r="F552" s="56">
        <f t="shared" si="199"/>
        <v>0</v>
      </c>
      <c r="G552" s="56">
        <f t="shared" si="199"/>
        <v>0</v>
      </c>
      <c r="H552" s="56">
        <f t="shared" si="199"/>
        <v>0</v>
      </c>
      <c r="I552" s="56">
        <f t="shared" si="199"/>
        <v>0</v>
      </c>
      <c r="J552" s="56">
        <f t="shared" si="199"/>
        <v>0</v>
      </c>
      <c r="K552" s="56">
        <f t="shared" si="199"/>
        <v>0</v>
      </c>
      <c r="HS552" s="102"/>
      <c r="HT552" s="102"/>
      <c r="HU552" s="102"/>
      <c r="HV552" s="102"/>
      <c r="HW552" s="102"/>
      <c r="HX552" s="102"/>
      <c r="HY552" s="102"/>
      <c r="HZ552" s="102"/>
      <c r="IA552" s="102"/>
      <c r="IB552" s="102"/>
      <c r="IC552" s="102"/>
      <c r="ID552" s="102"/>
      <c r="IE552" s="102"/>
      <c r="IF552" s="102"/>
      <c r="IG552" s="102"/>
      <c r="IH552" s="102"/>
      <c r="II552" s="102"/>
    </row>
    <row r="553" spans="1:243" s="124" customFormat="1" ht="24" customHeight="1">
      <c r="A553" s="95" t="s">
        <v>2296</v>
      </c>
      <c r="B553" s="110" t="s">
        <v>2297</v>
      </c>
      <c r="C553" s="123"/>
      <c r="D553" s="56">
        <f t="shared" ref="D553:I553" si="200">SUM(D554:D557)</f>
        <v>559171.52</v>
      </c>
      <c r="E553" s="56">
        <f t="shared" si="200"/>
        <v>0</v>
      </c>
      <c r="F553" s="56">
        <f t="shared" si="200"/>
        <v>0</v>
      </c>
      <c r="G553" s="56">
        <f t="shared" si="200"/>
        <v>0</v>
      </c>
      <c r="H553" s="56">
        <f t="shared" si="200"/>
        <v>0</v>
      </c>
      <c r="I553" s="56">
        <f t="shared" si="200"/>
        <v>0</v>
      </c>
      <c r="J553" s="56">
        <f t="shared" ref="J553:K553" si="201">SUM(J554:J557)</f>
        <v>0</v>
      </c>
      <c r="K553" s="56">
        <f t="shared" si="201"/>
        <v>0</v>
      </c>
      <c r="HS553" s="122"/>
      <c r="HT553" s="122"/>
      <c r="HU553" s="122"/>
      <c r="HV553" s="122"/>
      <c r="HW553" s="122"/>
      <c r="HX553" s="122"/>
      <c r="HY553" s="122"/>
      <c r="HZ553" s="122"/>
      <c r="IA553" s="122"/>
      <c r="IB553" s="122"/>
      <c r="IC553" s="122"/>
      <c r="ID553" s="122"/>
      <c r="IE553" s="122"/>
      <c r="IF553" s="122"/>
      <c r="IG553" s="122"/>
      <c r="IH553" s="122"/>
      <c r="II553" s="122"/>
    </row>
    <row r="554" spans="1:243" s="122" customFormat="1" ht="17.25" hidden="1" customHeight="1">
      <c r="A554" s="93" t="s">
        <v>2298</v>
      </c>
      <c r="B554" s="111" t="s">
        <v>2299</v>
      </c>
      <c r="C554" s="123" t="s">
        <v>29</v>
      </c>
      <c r="D554" s="58">
        <v>335502.87</v>
      </c>
      <c r="E554" s="58">
        <v>0</v>
      </c>
      <c r="F554" s="58">
        <v>0</v>
      </c>
      <c r="G554" s="58">
        <v>0</v>
      </c>
      <c r="H554" s="58">
        <v>0</v>
      </c>
      <c r="I554" s="58">
        <v>0</v>
      </c>
      <c r="J554" s="58">
        <v>0</v>
      </c>
      <c r="K554" s="58">
        <v>0</v>
      </c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  <c r="AC554" s="124"/>
      <c r="AD554" s="124"/>
      <c r="AE554" s="124"/>
      <c r="AF554" s="124"/>
      <c r="AG554" s="124"/>
      <c r="AH554" s="124"/>
      <c r="AI554" s="124"/>
      <c r="AJ554" s="124"/>
      <c r="AK554" s="124"/>
      <c r="AL554" s="124"/>
      <c r="AM554" s="124"/>
      <c r="AN554" s="124"/>
      <c r="AO554" s="124"/>
      <c r="AP554" s="124"/>
      <c r="AQ554" s="124"/>
      <c r="AR554" s="124"/>
      <c r="AS554" s="124"/>
      <c r="AT554" s="124"/>
      <c r="AU554" s="124"/>
      <c r="AV554" s="124"/>
      <c r="AW554" s="124"/>
      <c r="AX554" s="124"/>
      <c r="AY554" s="124"/>
      <c r="AZ554" s="124"/>
      <c r="BA554" s="124"/>
      <c r="BB554" s="124"/>
      <c r="BC554" s="124"/>
      <c r="BD554" s="124"/>
      <c r="BE554" s="124"/>
      <c r="BF554" s="124"/>
      <c r="BG554" s="124"/>
      <c r="BH554" s="124"/>
      <c r="BI554" s="124"/>
      <c r="BJ554" s="124"/>
      <c r="BK554" s="124"/>
      <c r="BL554" s="124"/>
      <c r="BM554" s="124"/>
      <c r="BN554" s="124"/>
      <c r="BO554" s="124"/>
      <c r="BP554" s="124"/>
      <c r="BQ554" s="124"/>
      <c r="BR554" s="124"/>
      <c r="BS554" s="124"/>
      <c r="BT554" s="124"/>
      <c r="BU554" s="124"/>
      <c r="BV554" s="124"/>
      <c r="BW554" s="124"/>
      <c r="BX554" s="124"/>
      <c r="BY554" s="124"/>
      <c r="BZ554" s="124"/>
      <c r="CA554" s="124"/>
      <c r="CB554" s="124"/>
      <c r="CC554" s="124"/>
      <c r="CD554" s="124"/>
      <c r="CE554" s="124"/>
      <c r="CF554" s="124"/>
      <c r="CG554" s="124"/>
      <c r="CH554" s="124"/>
      <c r="CI554" s="124"/>
      <c r="CJ554" s="124"/>
      <c r="CK554" s="124"/>
      <c r="CL554" s="124"/>
      <c r="CM554" s="124"/>
      <c r="CN554" s="124"/>
      <c r="CO554" s="124"/>
      <c r="CP554" s="124"/>
      <c r="CQ554" s="124"/>
      <c r="CR554" s="124"/>
      <c r="CS554" s="124"/>
      <c r="CT554" s="124"/>
      <c r="CU554" s="124"/>
      <c r="CV554" s="124"/>
      <c r="CW554" s="124"/>
      <c r="CX554" s="124"/>
      <c r="CY554" s="124"/>
      <c r="CZ554" s="124"/>
      <c r="DA554" s="124"/>
      <c r="DB554" s="124"/>
      <c r="DC554" s="124"/>
      <c r="DD554" s="124"/>
      <c r="DE554" s="124"/>
      <c r="DF554" s="124"/>
      <c r="DG554" s="124"/>
      <c r="DH554" s="124"/>
      <c r="DI554" s="124"/>
      <c r="DJ554" s="124"/>
      <c r="DK554" s="124"/>
      <c r="DL554" s="124"/>
      <c r="DM554" s="124"/>
      <c r="DN554" s="124"/>
      <c r="DO554" s="124"/>
      <c r="DP554" s="124"/>
      <c r="DQ554" s="124"/>
      <c r="DR554" s="124"/>
      <c r="DS554" s="124"/>
      <c r="DT554" s="124"/>
      <c r="DU554" s="124"/>
      <c r="DV554" s="124"/>
      <c r="DW554" s="124"/>
      <c r="DX554" s="124"/>
      <c r="DY554" s="124"/>
      <c r="DZ554" s="124"/>
      <c r="EA554" s="124"/>
      <c r="EB554" s="124"/>
      <c r="EC554" s="124"/>
      <c r="ED554" s="124"/>
      <c r="EE554" s="124"/>
      <c r="EF554" s="124"/>
      <c r="EG554" s="124"/>
      <c r="EH554" s="124"/>
      <c r="EI554" s="124"/>
      <c r="EJ554" s="124"/>
      <c r="EK554" s="124"/>
      <c r="EL554" s="124"/>
      <c r="EM554" s="124"/>
      <c r="EN554" s="124"/>
      <c r="EO554" s="124"/>
      <c r="EP554" s="124"/>
      <c r="EQ554" s="124"/>
      <c r="ER554" s="124"/>
      <c r="ES554" s="124"/>
      <c r="ET554" s="124"/>
      <c r="EU554" s="124"/>
      <c r="EV554" s="124"/>
      <c r="EW554" s="124"/>
      <c r="EX554" s="124"/>
      <c r="EY554" s="124"/>
      <c r="EZ554" s="124"/>
      <c r="FA554" s="124"/>
      <c r="FB554" s="124"/>
      <c r="FC554" s="124"/>
      <c r="FD554" s="124"/>
      <c r="FE554" s="124"/>
      <c r="FF554" s="124"/>
      <c r="FG554" s="124"/>
      <c r="FH554" s="124"/>
      <c r="FI554" s="124"/>
      <c r="FJ554" s="124"/>
      <c r="FK554" s="124"/>
      <c r="FL554" s="124"/>
      <c r="FM554" s="124"/>
      <c r="FN554" s="124"/>
      <c r="FO554" s="124"/>
      <c r="FP554" s="124"/>
      <c r="FQ554" s="124"/>
      <c r="FR554" s="124"/>
      <c r="FS554" s="124"/>
      <c r="FT554" s="124"/>
      <c r="FU554" s="124"/>
      <c r="FV554" s="124"/>
      <c r="FW554" s="124"/>
      <c r="FX554" s="124"/>
      <c r="FY554" s="124"/>
      <c r="FZ554" s="124"/>
      <c r="GA554" s="124"/>
      <c r="GB554" s="124"/>
      <c r="GC554" s="124"/>
      <c r="GD554" s="124"/>
      <c r="GE554" s="124"/>
      <c r="GF554" s="124"/>
      <c r="GG554" s="124"/>
      <c r="GH554" s="124"/>
      <c r="GI554" s="124"/>
      <c r="GJ554" s="124"/>
      <c r="GK554" s="124"/>
      <c r="GL554" s="124"/>
      <c r="GM554" s="124"/>
      <c r="GN554" s="124"/>
      <c r="GO554" s="124"/>
      <c r="GP554" s="124"/>
      <c r="GQ554" s="124"/>
      <c r="GR554" s="124"/>
      <c r="GS554" s="124"/>
      <c r="GT554" s="124"/>
      <c r="GU554" s="124"/>
      <c r="GV554" s="124"/>
      <c r="GW554" s="124"/>
      <c r="GX554" s="124"/>
      <c r="GY554" s="124"/>
      <c r="GZ554" s="124"/>
      <c r="HA554" s="124"/>
      <c r="HB554" s="124"/>
      <c r="HC554" s="124"/>
      <c r="HD554" s="124"/>
      <c r="HE554" s="124"/>
      <c r="HF554" s="124"/>
      <c r="HG554" s="124"/>
      <c r="HH554" s="124"/>
      <c r="HI554" s="124"/>
      <c r="HJ554" s="124"/>
      <c r="HK554" s="124"/>
      <c r="HL554" s="124"/>
      <c r="HM554" s="124"/>
      <c r="HN554" s="124"/>
      <c r="HO554" s="124"/>
      <c r="HP554" s="124"/>
      <c r="HQ554" s="124"/>
      <c r="HR554" s="124"/>
    </row>
    <row r="555" spans="1:243" s="122" customFormat="1" ht="18" hidden="1" customHeight="1">
      <c r="A555" s="93" t="s">
        <v>2300</v>
      </c>
      <c r="B555" s="111" t="s">
        <v>2301</v>
      </c>
      <c r="C555" s="123" t="s">
        <v>32</v>
      </c>
      <c r="D555" s="58">
        <v>27958.639999999992</v>
      </c>
      <c r="E555" s="58">
        <v>0</v>
      </c>
      <c r="F555" s="58">
        <v>0</v>
      </c>
      <c r="G555" s="58">
        <v>0</v>
      </c>
      <c r="H555" s="58">
        <v>0</v>
      </c>
      <c r="I555" s="58">
        <v>0</v>
      </c>
      <c r="J555" s="58">
        <v>0</v>
      </c>
      <c r="K555" s="58">
        <v>0</v>
      </c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  <c r="AC555" s="124"/>
      <c r="AD555" s="124"/>
      <c r="AE555" s="124"/>
      <c r="AF555" s="124"/>
      <c r="AG555" s="124"/>
      <c r="AH555" s="124"/>
      <c r="AI555" s="124"/>
      <c r="AJ555" s="124"/>
      <c r="AK555" s="124"/>
      <c r="AL555" s="124"/>
      <c r="AM555" s="124"/>
      <c r="AN555" s="124"/>
      <c r="AO555" s="124"/>
      <c r="AP555" s="124"/>
      <c r="AQ555" s="124"/>
      <c r="AR555" s="124"/>
      <c r="AS555" s="124"/>
      <c r="AT555" s="124"/>
      <c r="AU555" s="124"/>
      <c r="AV555" s="124"/>
      <c r="AW555" s="124"/>
      <c r="AX555" s="124"/>
      <c r="AY555" s="124"/>
      <c r="AZ555" s="124"/>
      <c r="BA555" s="124"/>
      <c r="BB555" s="124"/>
      <c r="BC555" s="124"/>
      <c r="BD555" s="124"/>
      <c r="BE555" s="124"/>
      <c r="BF555" s="124"/>
      <c r="BG555" s="124"/>
      <c r="BH555" s="124"/>
      <c r="BI555" s="124"/>
      <c r="BJ555" s="124"/>
      <c r="BK555" s="124"/>
      <c r="BL555" s="124"/>
      <c r="BM555" s="124"/>
      <c r="BN555" s="124"/>
      <c r="BO555" s="124"/>
      <c r="BP555" s="124"/>
      <c r="BQ555" s="124"/>
      <c r="BR555" s="124"/>
      <c r="BS555" s="124"/>
      <c r="BT555" s="124"/>
      <c r="BU555" s="124"/>
      <c r="BV555" s="124"/>
      <c r="BW555" s="124"/>
      <c r="BX555" s="124"/>
      <c r="BY555" s="124"/>
      <c r="BZ555" s="124"/>
      <c r="CA555" s="124"/>
      <c r="CB555" s="124"/>
      <c r="CC555" s="124"/>
      <c r="CD555" s="124"/>
      <c r="CE555" s="124"/>
      <c r="CF555" s="124"/>
      <c r="CG555" s="124"/>
      <c r="CH555" s="124"/>
      <c r="CI555" s="124"/>
      <c r="CJ555" s="124"/>
      <c r="CK555" s="124"/>
      <c r="CL555" s="124"/>
      <c r="CM555" s="124"/>
      <c r="CN555" s="124"/>
      <c r="CO555" s="124"/>
      <c r="CP555" s="124"/>
      <c r="CQ555" s="124"/>
      <c r="CR555" s="124"/>
      <c r="CS555" s="124"/>
      <c r="CT555" s="124"/>
      <c r="CU555" s="124"/>
      <c r="CV555" s="124"/>
      <c r="CW555" s="124"/>
      <c r="CX555" s="124"/>
      <c r="CY555" s="124"/>
      <c r="CZ555" s="124"/>
      <c r="DA555" s="124"/>
      <c r="DB555" s="124"/>
      <c r="DC555" s="124"/>
      <c r="DD555" s="124"/>
      <c r="DE555" s="124"/>
      <c r="DF555" s="124"/>
      <c r="DG555" s="124"/>
      <c r="DH555" s="124"/>
      <c r="DI555" s="124"/>
      <c r="DJ555" s="124"/>
      <c r="DK555" s="124"/>
      <c r="DL555" s="124"/>
      <c r="DM555" s="124"/>
      <c r="DN555" s="124"/>
      <c r="DO555" s="124"/>
      <c r="DP555" s="124"/>
      <c r="DQ555" s="124"/>
      <c r="DR555" s="124"/>
      <c r="DS555" s="124"/>
      <c r="DT555" s="124"/>
      <c r="DU555" s="124"/>
      <c r="DV555" s="124"/>
      <c r="DW555" s="124"/>
      <c r="DX555" s="124"/>
      <c r="DY555" s="124"/>
      <c r="DZ555" s="124"/>
      <c r="EA555" s="124"/>
      <c r="EB555" s="124"/>
      <c r="EC555" s="124"/>
      <c r="ED555" s="124"/>
      <c r="EE555" s="124"/>
      <c r="EF555" s="124"/>
      <c r="EG555" s="124"/>
      <c r="EH555" s="124"/>
      <c r="EI555" s="124"/>
      <c r="EJ555" s="124"/>
      <c r="EK555" s="124"/>
      <c r="EL555" s="124"/>
      <c r="EM555" s="124"/>
      <c r="EN555" s="124"/>
      <c r="EO555" s="124"/>
      <c r="EP555" s="124"/>
      <c r="EQ555" s="124"/>
      <c r="ER555" s="124"/>
      <c r="ES555" s="124"/>
      <c r="ET555" s="124"/>
      <c r="EU555" s="124"/>
      <c r="EV555" s="124"/>
      <c r="EW555" s="124"/>
      <c r="EX555" s="124"/>
      <c r="EY555" s="124"/>
      <c r="EZ555" s="124"/>
      <c r="FA555" s="124"/>
      <c r="FB555" s="124"/>
      <c r="FC555" s="124"/>
      <c r="FD555" s="124"/>
      <c r="FE555" s="124"/>
      <c r="FF555" s="124"/>
      <c r="FG555" s="124"/>
      <c r="FH555" s="124"/>
      <c r="FI555" s="124"/>
      <c r="FJ555" s="124"/>
      <c r="FK555" s="124"/>
      <c r="FL555" s="124"/>
      <c r="FM555" s="124"/>
      <c r="FN555" s="124"/>
      <c r="FO555" s="124"/>
      <c r="FP555" s="124"/>
      <c r="FQ555" s="124"/>
      <c r="FR555" s="124"/>
      <c r="FS555" s="124"/>
      <c r="FT555" s="124"/>
      <c r="FU555" s="124"/>
      <c r="FV555" s="124"/>
      <c r="FW555" s="124"/>
      <c r="FX555" s="124"/>
      <c r="FY555" s="124"/>
      <c r="FZ555" s="124"/>
      <c r="GA555" s="124"/>
      <c r="GB555" s="124"/>
      <c r="GC555" s="124"/>
      <c r="GD555" s="124"/>
      <c r="GE555" s="124"/>
      <c r="GF555" s="124"/>
      <c r="GG555" s="124"/>
      <c r="GH555" s="124"/>
      <c r="GI555" s="124"/>
      <c r="GJ555" s="124"/>
      <c r="GK555" s="124"/>
      <c r="GL555" s="124"/>
      <c r="GM555" s="124"/>
      <c r="GN555" s="124"/>
      <c r="GO555" s="124"/>
      <c r="GP555" s="124"/>
      <c r="GQ555" s="124"/>
      <c r="GR555" s="124"/>
      <c r="GS555" s="124"/>
      <c r="GT555" s="124"/>
      <c r="GU555" s="124"/>
      <c r="GV555" s="124"/>
      <c r="GW555" s="124"/>
      <c r="GX555" s="124"/>
      <c r="GY555" s="124"/>
      <c r="GZ555" s="124"/>
      <c r="HA555" s="124"/>
      <c r="HB555" s="124"/>
      <c r="HC555" s="124"/>
      <c r="HD555" s="124"/>
      <c r="HE555" s="124"/>
      <c r="HF555" s="124"/>
      <c r="HG555" s="124"/>
      <c r="HH555" s="124"/>
      <c r="HI555" s="124"/>
      <c r="HJ555" s="124"/>
      <c r="HK555" s="124"/>
      <c r="HL555" s="124"/>
      <c r="HM555" s="124"/>
      <c r="HN555" s="124"/>
      <c r="HO555" s="124"/>
      <c r="HP555" s="124"/>
      <c r="HQ555" s="124"/>
      <c r="HR555" s="124"/>
    </row>
    <row r="556" spans="1:243" s="122" customFormat="1" ht="18" hidden="1">
      <c r="A556" s="93" t="s">
        <v>2302</v>
      </c>
      <c r="B556" s="111" t="s">
        <v>2303</v>
      </c>
      <c r="C556" s="94" t="s">
        <v>35</v>
      </c>
      <c r="D556" s="58">
        <v>83875.8</v>
      </c>
      <c r="E556" s="58">
        <v>0</v>
      </c>
      <c r="F556" s="58">
        <v>0</v>
      </c>
      <c r="G556" s="58">
        <v>0</v>
      </c>
      <c r="H556" s="58">
        <v>0</v>
      </c>
      <c r="I556" s="58">
        <v>0</v>
      </c>
      <c r="J556" s="58">
        <v>0</v>
      </c>
      <c r="K556" s="58">
        <v>0</v>
      </c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  <c r="AD556" s="124"/>
      <c r="AE556" s="124"/>
      <c r="AF556" s="124"/>
      <c r="AG556" s="124"/>
      <c r="AH556" s="124"/>
      <c r="AI556" s="124"/>
      <c r="AJ556" s="124"/>
      <c r="AK556" s="124"/>
      <c r="AL556" s="124"/>
      <c r="AM556" s="124"/>
      <c r="AN556" s="124"/>
      <c r="AO556" s="124"/>
      <c r="AP556" s="124"/>
      <c r="AQ556" s="124"/>
      <c r="AR556" s="124"/>
      <c r="AS556" s="124"/>
      <c r="AT556" s="124"/>
      <c r="AU556" s="124"/>
      <c r="AV556" s="124"/>
      <c r="AW556" s="124"/>
      <c r="AX556" s="124"/>
      <c r="AY556" s="124"/>
      <c r="AZ556" s="124"/>
      <c r="BA556" s="124"/>
      <c r="BB556" s="124"/>
      <c r="BC556" s="124"/>
      <c r="BD556" s="124"/>
      <c r="BE556" s="124"/>
      <c r="BF556" s="124"/>
      <c r="BG556" s="124"/>
      <c r="BH556" s="124"/>
      <c r="BI556" s="124"/>
      <c r="BJ556" s="124"/>
      <c r="BK556" s="124"/>
      <c r="BL556" s="124"/>
      <c r="BM556" s="124"/>
      <c r="BN556" s="124"/>
      <c r="BO556" s="124"/>
      <c r="BP556" s="124"/>
      <c r="BQ556" s="124"/>
      <c r="BR556" s="124"/>
      <c r="BS556" s="124"/>
      <c r="BT556" s="124"/>
      <c r="BU556" s="124"/>
      <c r="BV556" s="124"/>
      <c r="BW556" s="124"/>
      <c r="BX556" s="124"/>
      <c r="BY556" s="124"/>
      <c r="BZ556" s="124"/>
      <c r="CA556" s="124"/>
      <c r="CB556" s="124"/>
      <c r="CC556" s="124"/>
      <c r="CD556" s="124"/>
      <c r="CE556" s="124"/>
      <c r="CF556" s="124"/>
      <c r="CG556" s="124"/>
      <c r="CH556" s="124"/>
      <c r="CI556" s="124"/>
      <c r="CJ556" s="124"/>
      <c r="CK556" s="124"/>
      <c r="CL556" s="124"/>
      <c r="CM556" s="124"/>
      <c r="CN556" s="124"/>
      <c r="CO556" s="124"/>
      <c r="CP556" s="124"/>
      <c r="CQ556" s="124"/>
      <c r="CR556" s="124"/>
      <c r="CS556" s="124"/>
      <c r="CT556" s="124"/>
      <c r="CU556" s="124"/>
      <c r="CV556" s="124"/>
      <c r="CW556" s="124"/>
      <c r="CX556" s="124"/>
      <c r="CY556" s="124"/>
      <c r="CZ556" s="124"/>
      <c r="DA556" s="124"/>
      <c r="DB556" s="124"/>
      <c r="DC556" s="124"/>
      <c r="DD556" s="124"/>
      <c r="DE556" s="124"/>
      <c r="DF556" s="124"/>
      <c r="DG556" s="124"/>
      <c r="DH556" s="124"/>
      <c r="DI556" s="124"/>
      <c r="DJ556" s="124"/>
      <c r="DK556" s="124"/>
      <c r="DL556" s="124"/>
      <c r="DM556" s="124"/>
      <c r="DN556" s="124"/>
      <c r="DO556" s="124"/>
      <c r="DP556" s="124"/>
      <c r="DQ556" s="124"/>
      <c r="DR556" s="124"/>
      <c r="DS556" s="124"/>
      <c r="DT556" s="124"/>
      <c r="DU556" s="124"/>
      <c r="DV556" s="124"/>
      <c r="DW556" s="124"/>
      <c r="DX556" s="124"/>
      <c r="DY556" s="124"/>
      <c r="DZ556" s="124"/>
      <c r="EA556" s="124"/>
      <c r="EB556" s="124"/>
      <c r="EC556" s="124"/>
      <c r="ED556" s="124"/>
      <c r="EE556" s="124"/>
      <c r="EF556" s="124"/>
      <c r="EG556" s="124"/>
      <c r="EH556" s="124"/>
      <c r="EI556" s="124"/>
      <c r="EJ556" s="124"/>
      <c r="EK556" s="124"/>
      <c r="EL556" s="124"/>
      <c r="EM556" s="124"/>
      <c r="EN556" s="124"/>
      <c r="EO556" s="124"/>
      <c r="EP556" s="124"/>
      <c r="EQ556" s="124"/>
      <c r="ER556" s="124"/>
      <c r="ES556" s="124"/>
      <c r="ET556" s="124"/>
      <c r="EU556" s="124"/>
      <c r="EV556" s="124"/>
      <c r="EW556" s="124"/>
      <c r="EX556" s="124"/>
      <c r="EY556" s="124"/>
      <c r="EZ556" s="124"/>
      <c r="FA556" s="124"/>
      <c r="FB556" s="124"/>
      <c r="FC556" s="124"/>
      <c r="FD556" s="124"/>
      <c r="FE556" s="124"/>
      <c r="FF556" s="124"/>
      <c r="FG556" s="124"/>
      <c r="FH556" s="124"/>
      <c r="FI556" s="124"/>
      <c r="FJ556" s="124"/>
      <c r="FK556" s="124"/>
      <c r="FL556" s="124"/>
      <c r="FM556" s="124"/>
      <c r="FN556" s="124"/>
      <c r="FO556" s="124"/>
      <c r="FP556" s="124"/>
      <c r="FQ556" s="124"/>
      <c r="FR556" s="124"/>
      <c r="FS556" s="124"/>
      <c r="FT556" s="124"/>
      <c r="FU556" s="124"/>
      <c r="FV556" s="124"/>
      <c r="FW556" s="124"/>
      <c r="FX556" s="124"/>
      <c r="FY556" s="124"/>
      <c r="FZ556" s="124"/>
      <c r="GA556" s="124"/>
      <c r="GB556" s="124"/>
      <c r="GC556" s="124"/>
      <c r="GD556" s="124"/>
      <c r="GE556" s="124"/>
      <c r="GF556" s="124"/>
      <c r="GG556" s="124"/>
      <c r="GH556" s="124"/>
      <c r="GI556" s="124"/>
      <c r="GJ556" s="124"/>
      <c r="GK556" s="124"/>
      <c r="GL556" s="124"/>
      <c r="GM556" s="124"/>
      <c r="GN556" s="124"/>
      <c r="GO556" s="124"/>
      <c r="GP556" s="124"/>
      <c r="GQ556" s="124"/>
      <c r="GR556" s="124"/>
      <c r="GS556" s="124"/>
      <c r="GT556" s="124"/>
      <c r="GU556" s="124"/>
      <c r="GV556" s="124"/>
      <c r="GW556" s="124"/>
      <c r="GX556" s="124"/>
      <c r="GY556" s="124"/>
      <c r="GZ556" s="124"/>
      <c r="HA556" s="124"/>
      <c r="HB556" s="124"/>
      <c r="HC556" s="124"/>
      <c r="HD556" s="124"/>
      <c r="HE556" s="124"/>
      <c r="HF556" s="124"/>
      <c r="HG556" s="124"/>
      <c r="HH556" s="124"/>
      <c r="HI556" s="124"/>
      <c r="HJ556" s="124"/>
      <c r="HK556" s="124"/>
      <c r="HL556" s="124"/>
      <c r="HM556" s="124"/>
      <c r="HN556" s="124"/>
      <c r="HO556" s="124"/>
      <c r="HP556" s="124"/>
      <c r="HQ556" s="124"/>
      <c r="HR556" s="124"/>
    </row>
    <row r="557" spans="1:243" s="122" customFormat="1" ht="18" hidden="1">
      <c r="A557" s="93" t="s">
        <v>2304</v>
      </c>
      <c r="B557" s="111" t="s">
        <v>2305</v>
      </c>
      <c r="C557" s="94" t="s">
        <v>249</v>
      </c>
      <c r="D557" s="58">
        <v>111834.20999999998</v>
      </c>
      <c r="E557" s="58">
        <v>0</v>
      </c>
      <c r="F557" s="58">
        <v>0</v>
      </c>
      <c r="G557" s="58">
        <v>0</v>
      </c>
      <c r="H557" s="58">
        <v>0</v>
      </c>
      <c r="I557" s="58">
        <v>0</v>
      </c>
      <c r="J557" s="58">
        <v>0</v>
      </c>
      <c r="K557" s="58">
        <v>0</v>
      </c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  <c r="AC557" s="124"/>
      <c r="AD557" s="124"/>
      <c r="AE557" s="124"/>
      <c r="AF557" s="124"/>
      <c r="AG557" s="124"/>
      <c r="AH557" s="124"/>
      <c r="AI557" s="124"/>
      <c r="AJ557" s="124"/>
      <c r="AK557" s="124"/>
      <c r="AL557" s="124"/>
      <c r="AM557" s="124"/>
      <c r="AN557" s="124"/>
      <c r="AO557" s="124"/>
      <c r="AP557" s="124"/>
      <c r="AQ557" s="124"/>
      <c r="AR557" s="124"/>
      <c r="AS557" s="124"/>
      <c r="AT557" s="124"/>
      <c r="AU557" s="124"/>
      <c r="AV557" s="124"/>
      <c r="AW557" s="124"/>
      <c r="AX557" s="124"/>
      <c r="AY557" s="124"/>
      <c r="AZ557" s="124"/>
      <c r="BA557" s="124"/>
      <c r="BB557" s="124"/>
      <c r="BC557" s="124"/>
      <c r="BD557" s="124"/>
      <c r="BE557" s="124"/>
      <c r="BF557" s="124"/>
      <c r="BG557" s="124"/>
      <c r="BH557" s="124"/>
      <c r="BI557" s="124"/>
      <c r="BJ557" s="124"/>
      <c r="BK557" s="124"/>
      <c r="BL557" s="124"/>
      <c r="BM557" s="124"/>
      <c r="BN557" s="124"/>
      <c r="BO557" s="124"/>
      <c r="BP557" s="124"/>
      <c r="BQ557" s="124"/>
      <c r="BR557" s="124"/>
      <c r="BS557" s="124"/>
      <c r="BT557" s="124"/>
      <c r="BU557" s="124"/>
      <c r="BV557" s="124"/>
      <c r="BW557" s="124"/>
      <c r="BX557" s="124"/>
      <c r="BY557" s="124"/>
      <c r="BZ557" s="124"/>
      <c r="CA557" s="124"/>
      <c r="CB557" s="124"/>
      <c r="CC557" s="124"/>
      <c r="CD557" s="124"/>
      <c r="CE557" s="124"/>
      <c r="CF557" s="124"/>
      <c r="CG557" s="124"/>
      <c r="CH557" s="124"/>
      <c r="CI557" s="124"/>
      <c r="CJ557" s="124"/>
      <c r="CK557" s="124"/>
      <c r="CL557" s="124"/>
      <c r="CM557" s="124"/>
      <c r="CN557" s="124"/>
      <c r="CO557" s="124"/>
      <c r="CP557" s="124"/>
      <c r="CQ557" s="124"/>
      <c r="CR557" s="124"/>
      <c r="CS557" s="124"/>
      <c r="CT557" s="124"/>
      <c r="CU557" s="124"/>
      <c r="CV557" s="124"/>
      <c r="CW557" s="124"/>
      <c r="CX557" s="124"/>
      <c r="CY557" s="124"/>
      <c r="CZ557" s="124"/>
      <c r="DA557" s="124"/>
      <c r="DB557" s="124"/>
      <c r="DC557" s="124"/>
      <c r="DD557" s="124"/>
      <c r="DE557" s="124"/>
      <c r="DF557" s="124"/>
      <c r="DG557" s="124"/>
      <c r="DH557" s="124"/>
      <c r="DI557" s="124"/>
      <c r="DJ557" s="124"/>
      <c r="DK557" s="124"/>
      <c r="DL557" s="124"/>
      <c r="DM557" s="124"/>
      <c r="DN557" s="124"/>
      <c r="DO557" s="124"/>
      <c r="DP557" s="124"/>
      <c r="DQ557" s="124"/>
      <c r="DR557" s="124"/>
      <c r="DS557" s="124"/>
      <c r="DT557" s="124"/>
      <c r="DU557" s="124"/>
      <c r="DV557" s="124"/>
      <c r="DW557" s="124"/>
      <c r="DX557" s="124"/>
      <c r="DY557" s="124"/>
      <c r="DZ557" s="124"/>
      <c r="EA557" s="124"/>
      <c r="EB557" s="124"/>
      <c r="EC557" s="124"/>
      <c r="ED557" s="124"/>
      <c r="EE557" s="124"/>
      <c r="EF557" s="124"/>
      <c r="EG557" s="124"/>
      <c r="EH557" s="124"/>
      <c r="EI557" s="124"/>
      <c r="EJ557" s="124"/>
      <c r="EK557" s="124"/>
      <c r="EL557" s="124"/>
      <c r="EM557" s="124"/>
      <c r="EN557" s="124"/>
      <c r="EO557" s="124"/>
      <c r="EP557" s="124"/>
      <c r="EQ557" s="124"/>
      <c r="ER557" s="124"/>
      <c r="ES557" s="124"/>
      <c r="ET557" s="124"/>
      <c r="EU557" s="124"/>
      <c r="EV557" s="124"/>
      <c r="EW557" s="124"/>
      <c r="EX557" s="124"/>
      <c r="EY557" s="124"/>
      <c r="EZ557" s="124"/>
      <c r="FA557" s="124"/>
      <c r="FB557" s="124"/>
      <c r="FC557" s="124"/>
      <c r="FD557" s="124"/>
      <c r="FE557" s="124"/>
      <c r="FF557" s="124"/>
      <c r="FG557" s="124"/>
      <c r="FH557" s="124"/>
      <c r="FI557" s="124"/>
      <c r="FJ557" s="124"/>
      <c r="FK557" s="124"/>
      <c r="FL557" s="124"/>
      <c r="FM557" s="124"/>
      <c r="FN557" s="124"/>
      <c r="FO557" s="124"/>
      <c r="FP557" s="124"/>
      <c r="FQ557" s="124"/>
      <c r="FR557" s="124"/>
      <c r="FS557" s="124"/>
      <c r="FT557" s="124"/>
      <c r="FU557" s="124"/>
      <c r="FV557" s="124"/>
      <c r="FW557" s="124"/>
      <c r="FX557" s="124"/>
      <c r="FY557" s="124"/>
      <c r="FZ557" s="124"/>
      <c r="GA557" s="124"/>
      <c r="GB557" s="124"/>
      <c r="GC557" s="124"/>
      <c r="GD557" s="124"/>
      <c r="GE557" s="124"/>
      <c r="GF557" s="124"/>
      <c r="GG557" s="124"/>
      <c r="GH557" s="124"/>
      <c r="GI557" s="124"/>
      <c r="GJ557" s="124"/>
      <c r="GK557" s="124"/>
      <c r="GL557" s="124"/>
      <c r="GM557" s="124"/>
      <c r="GN557" s="124"/>
      <c r="GO557" s="124"/>
      <c r="GP557" s="124"/>
      <c r="GQ557" s="124"/>
      <c r="GR557" s="124"/>
      <c r="GS557" s="124"/>
      <c r="GT557" s="124"/>
      <c r="GU557" s="124"/>
      <c r="GV557" s="124"/>
      <c r="GW557" s="124"/>
      <c r="GX557" s="124"/>
      <c r="GY557" s="124"/>
      <c r="GZ557" s="124"/>
      <c r="HA557" s="124"/>
      <c r="HB557" s="124"/>
      <c r="HC557" s="124"/>
      <c r="HD557" s="124"/>
      <c r="HE557" s="124"/>
      <c r="HF557" s="124"/>
      <c r="HG557" s="124"/>
      <c r="HH557" s="124"/>
      <c r="HI557" s="124"/>
      <c r="HJ557" s="124"/>
      <c r="HK557" s="124"/>
      <c r="HL557" s="124"/>
      <c r="HM557" s="124"/>
      <c r="HN557" s="124"/>
      <c r="HO557" s="124"/>
      <c r="HP557" s="124"/>
      <c r="HQ557" s="124"/>
      <c r="HR557" s="124"/>
    </row>
    <row r="558" spans="1:243" s="103" customFormat="1" ht="25.5" customHeight="1">
      <c r="A558" s="95" t="s">
        <v>2306</v>
      </c>
      <c r="B558" s="110" t="s">
        <v>2257</v>
      </c>
      <c r="C558" s="123"/>
      <c r="D558" s="56">
        <f t="shared" ref="D558:K559" si="202">D559</f>
        <v>0</v>
      </c>
      <c r="E558" s="56">
        <f t="shared" si="202"/>
        <v>2647083.54</v>
      </c>
      <c r="F558" s="56">
        <f t="shared" si="202"/>
        <v>4244004.92</v>
      </c>
      <c r="G558" s="56">
        <f t="shared" si="202"/>
        <v>2262900</v>
      </c>
      <c r="H558" s="56">
        <f t="shared" si="202"/>
        <v>2262900</v>
      </c>
      <c r="I558" s="56">
        <f t="shared" si="202"/>
        <v>2262900</v>
      </c>
      <c r="J558" s="56">
        <f t="shared" si="202"/>
        <v>2262900</v>
      </c>
      <c r="K558" s="56">
        <f t="shared" si="202"/>
        <v>2262900</v>
      </c>
      <c r="HS558" s="102"/>
      <c r="HT558" s="102"/>
      <c r="HU558" s="102"/>
      <c r="HV558" s="102"/>
      <c r="HW558" s="102"/>
      <c r="HX558" s="102"/>
      <c r="HY558" s="102"/>
      <c r="HZ558" s="102"/>
      <c r="IA558" s="102"/>
      <c r="IB558" s="102"/>
      <c r="IC558" s="102"/>
      <c r="ID558" s="102"/>
      <c r="IE558" s="102"/>
      <c r="IF558" s="102"/>
      <c r="IG558" s="102"/>
      <c r="IH558" s="102"/>
      <c r="II558" s="102"/>
    </row>
    <row r="559" spans="1:243" s="103" customFormat="1" ht="22.5">
      <c r="A559" s="95" t="s">
        <v>2307</v>
      </c>
      <c r="B559" s="110" t="s">
        <v>2257</v>
      </c>
      <c r="C559" s="123"/>
      <c r="D559" s="56">
        <f t="shared" si="202"/>
        <v>0</v>
      </c>
      <c r="E559" s="56">
        <f t="shared" si="202"/>
        <v>2647083.54</v>
      </c>
      <c r="F559" s="56">
        <f t="shared" si="202"/>
        <v>4244004.92</v>
      </c>
      <c r="G559" s="56">
        <f t="shared" si="202"/>
        <v>2262900</v>
      </c>
      <c r="H559" s="56">
        <f t="shared" si="202"/>
        <v>2262900</v>
      </c>
      <c r="I559" s="56">
        <f t="shared" si="202"/>
        <v>2262900</v>
      </c>
      <c r="J559" s="56">
        <f t="shared" si="202"/>
        <v>2262900</v>
      </c>
      <c r="K559" s="56">
        <f t="shared" si="202"/>
        <v>2262900</v>
      </c>
      <c r="HS559" s="102"/>
      <c r="HT559" s="102"/>
      <c r="HU559" s="102"/>
      <c r="HV559" s="102"/>
      <c r="HW559" s="102"/>
      <c r="HX559" s="102"/>
      <c r="HY559" s="102"/>
      <c r="HZ559" s="102"/>
      <c r="IA559" s="102"/>
      <c r="IB559" s="102"/>
      <c r="IC559" s="102"/>
      <c r="ID559" s="102"/>
      <c r="IE559" s="102"/>
      <c r="IF559" s="102"/>
      <c r="IG559" s="102"/>
      <c r="IH559" s="102"/>
      <c r="II559" s="102"/>
    </row>
    <row r="560" spans="1:243" s="124" customFormat="1" ht="22.5">
      <c r="A560" s="95" t="s">
        <v>2308</v>
      </c>
      <c r="B560" s="110" t="s">
        <v>2258</v>
      </c>
      <c r="C560" s="123"/>
      <c r="D560" s="56">
        <f t="shared" ref="D560:I560" si="203">SUM(D561:D568)</f>
        <v>0</v>
      </c>
      <c r="E560" s="56">
        <f t="shared" si="203"/>
        <v>2647083.54</v>
      </c>
      <c r="F560" s="56">
        <f>SUM(F561:F571)</f>
        <v>4244004.92</v>
      </c>
      <c r="G560" s="56">
        <f t="shared" si="203"/>
        <v>2262900</v>
      </c>
      <c r="H560" s="56">
        <f>SUM(H561:H568)</f>
        <v>2262900</v>
      </c>
      <c r="I560" s="56">
        <f t="shared" si="203"/>
        <v>2262900</v>
      </c>
      <c r="J560" s="56">
        <f t="shared" ref="J560:K560" si="204">SUM(J561:J568)</f>
        <v>2262900</v>
      </c>
      <c r="K560" s="56">
        <f t="shared" si="204"/>
        <v>2262900</v>
      </c>
      <c r="HS560" s="122"/>
      <c r="HT560" s="122"/>
      <c r="HU560" s="122"/>
      <c r="HV560" s="122"/>
      <c r="HW560" s="122"/>
      <c r="HX560" s="122"/>
      <c r="HY560" s="122"/>
      <c r="HZ560" s="122"/>
      <c r="IA560" s="122"/>
      <c r="IB560" s="122"/>
      <c r="IC560" s="122"/>
      <c r="ID560" s="122"/>
      <c r="IE560" s="122"/>
      <c r="IF560" s="122"/>
      <c r="IG560" s="122"/>
      <c r="IH560" s="122"/>
      <c r="II560" s="122"/>
    </row>
    <row r="561" spans="1:243" s="124" customFormat="1" hidden="1">
      <c r="A561" s="93" t="s">
        <v>2259</v>
      </c>
      <c r="B561" s="111" t="s">
        <v>872</v>
      </c>
      <c r="C561" s="123" t="s">
        <v>405</v>
      </c>
      <c r="D561" s="58">
        <v>0</v>
      </c>
      <c r="E561" s="58"/>
      <c r="F561" s="58"/>
      <c r="G561" s="58"/>
      <c r="H561" s="58"/>
      <c r="I561" s="58"/>
      <c r="J561" s="58"/>
      <c r="K561" s="58"/>
      <c r="HS561" s="122"/>
      <c r="HT561" s="122"/>
      <c r="HU561" s="122"/>
      <c r="HV561" s="122"/>
      <c r="HW561" s="122"/>
      <c r="HX561" s="122"/>
      <c r="HY561" s="122"/>
      <c r="HZ561" s="122"/>
      <c r="IA561" s="122"/>
      <c r="IB561" s="122"/>
      <c r="IC561" s="122"/>
      <c r="ID561" s="122"/>
      <c r="IE561" s="122"/>
      <c r="IF561" s="122"/>
      <c r="IG561" s="122"/>
      <c r="IH561" s="122"/>
      <c r="II561" s="122"/>
    </row>
    <row r="562" spans="1:243" s="124" customFormat="1" hidden="1">
      <c r="A562" s="93" t="s">
        <v>2309</v>
      </c>
      <c r="B562" s="111" t="s">
        <v>874</v>
      </c>
      <c r="C562" s="123" t="s">
        <v>402</v>
      </c>
      <c r="D562" s="58"/>
      <c r="E562" s="58">
        <v>960549.27</v>
      </c>
      <c r="F562" s="58">
        <v>958041.75</v>
      </c>
      <c r="G562" s="58">
        <v>743000</v>
      </c>
      <c r="H562" s="58">
        <v>743000</v>
      </c>
      <c r="I562" s="58">
        <v>743000</v>
      </c>
      <c r="J562" s="58">
        <v>743000</v>
      </c>
      <c r="K562" s="58">
        <v>743000</v>
      </c>
      <c r="HS562" s="122"/>
      <c r="HT562" s="122"/>
      <c r="HU562" s="122"/>
      <c r="HV562" s="122"/>
      <c r="HW562" s="122"/>
      <c r="HX562" s="122"/>
      <c r="HY562" s="122"/>
      <c r="HZ562" s="122"/>
      <c r="IA562" s="122"/>
      <c r="IB562" s="122"/>
      <c r="IC562" s="122"/>
      <c r="ID562" s="122"/>
      <c r="IE562" s="122"/>
      <c r="IF562" s="122"/>
      <c r="IG562" s="122"/>
      <c r="IH562" s="122"/>
      <c r="II562" s="122"/>
    </row>
    <row r="563" spans="1:243" s="124" customFormat="1" hidden="1">
      <c r="A563" s="93" t="s">
        <v>2260</v>
      </c>
      <c r="B563" s="111" t="s">
        <v>876</v>
      </c>
      <c r="C563" s="123" t="s">
        <v>408</v>
      </c>
      <c r="D563" s="58"/>
      <c r="E563" s="58"/>
      <c r="F563" s="58"/>
      <c r="G563" s="58"/>
      <c r="H563" s="58"/>
      <c r="I563" s="58"/>
      <c r="J563" s="58"/>
      <c r="K563" s="58"/>
      <c r="HS563" s="122"/>
      <c r="HT563" s="122"/>
      <c r="HU563" s="122"/>
      <c r="HV563" s="122"/>
      <c r="HW563" s="122"/>
      <c r="HX563" s="122"/>
      <c r="HY563" s="122"/>
      <c r="HZ563" s="122"/>
      <c r="IA563" s="122"/>
      <c r="IB563" s="122"/>
      <c r="IC563" s="122"/>
      <c r="ID563" s="122"/>
      <c r="IE563" s="122"/>
      <c r="IF563" s="122"/>
      <c r="IG563" s="122"/>
      <c r="IH563" s="122"/>
      <c r="II563" s="122"/>
    </row>
    <row r="564" spans="1:243" s="124" customFormat="1" hidden="1">
      <c r="A564" s="93" t="s">
        <v>2310</v>
      </c>
      <c r="B564" s="111" t="s">
        <v>880</v>
      </c>
      <c r="C564" s="123" t="s">
        <v>441</v>
      </c>
      <c r="D564" s="58"/>
      <c r="E564" s="58">
        <v>345591.16</v>
      </c>
      <c r="F564" s="58">
        <v>366782.38</v>
      </c>
      <c r="G564" s="58">
        <v>347600</v>
      </c>
      <c r="H564" s="58">
        <v>347600</v>
      </c>
      <c r="I564" s="58">
        <v>347600</v>
      </c>
      <c r="J564" s="58">
        <v>347600</v>
      </c>
      <c r="K564" s="58">
        <v>347600</v>
      </c>
      <c r="HS564" s="122"/>
      <c r="HT564" s="122"/>
      <c r="HU564" s="122"/>
      <c r="HV564" s="122"/>
      <c r="HW564" s="122"/>
      <c r="HX564" s="122"/>
      <c r="HY564" s="122"/>
      <c r="HZ564" s="122"/>
      <c r="IA564" s="122"/>
      <c r="IB564" s="122"/>
      <c r="IC564" s="122"/>
      <c r="ID564" s="122"/>
      <c r="IE564" s="122"/>
      <c r="IF564" s="122"/>
      <c r="IG564" s="122"/>
      <c r="IH564" s="122"/>
      <c r="II564" s="122"/>
    </row>
    <row r="565" spans="1:243" s="124" customFormat="1" hidden="1">
      <c r="A565" s="93" t="s">
        <v>2311</v>
      </c>
      <c r="B565" s="111" t="s">
        <v>882</v>
      </c>
      <c r="C565" s="123" t="s">
        <v>459</v>
      </c>
      <c r="D565" s="58"/>
      <c r="E565" s="58">
        <v>33414.57</v>
      </c>
      <c r="F565" s="58">
        <v>0</v>
      </c>
      <c r="G565" s="58"/>
      <c r="H565" s="58"/>
      <c r="I565" s="58"/>
      <c r="J565" s="58"/>
      <c r="K565" s="58"/>
      <c r="HS565" s="122"/>
      <c r="HT565" s="122"/>
      <c r="HU565" s="122"/>
      <c r="HV565" s="122"/>
      <c r="HW565" s="122"/>
      <c r="HX565" s="122"/>
      <c r="HY565" s="122"/>
      <c r="HZ565" s="122"/>
      <c r="IA565" s="122"/>
      <c r="IB565" s="122"/>
      <c r="IC565" s="122"/>
      <c r="ID565" s="122"/>
      <c r="IE565" s="122"/>
      <c r="IF565" s="122"/>
      <c r="IG565" s="122"/>
      <c r="IH565" s="122"/>
      <c r="II565" s="122"/>
    </row>
    <row r="566" spans="1:243" s="124" customFormat="1" hidden="1">
      <c r="A566" s="93" t="s">
        <v>2312</v>
      </c>
      <c r="B566" s="93" t="s">
        <v>890</v>
      </c>
      <c r="C566" s="94" t="s">
        <v>477</v>
      </c>
      <c r="D566" s="58"/>
      <c r="E566" s="58">
        <v>0</v>
      </c>
      <c r="F566" s="58">
        <v>0</v>
      </c>
      <c r="G566" s="58"/>
      <c r="H566" s="58"/>
      <c r="I566" s="58"/>
      <c r="J566" s="58"/>
      <c r="K566" s="58"/>
      <c r="HS566" s="122"/>
      <c r="HT566" s="122"/>
      <c r="HU566" s="122"/>
      <c r="HV566" s="122"/>
      <c r="HW566" s="122"/>
      <c r="HX566" s="122"/>
      <c r="HY566" s="122"/>
      <c r="HZ566" s="122"/>
      <c r="IA566" s="122"/>
      <c r="IB566" s="122"/>
      <c r="IC566" s="122"/>
      <c r="ID566" s="122"/>
      <c r="IE566" s="122"/>
      <c r="IF566" s="122"/>
      <c r="IG566" s="122"/>
      <c r="IH566" s="122"/>
      <c r="II566" s="122"/>
    </row>
    <row r="567" spans="1:243" s="122" customFormat="1" hidden="1">
      <c r="A567" s="93" t="s">
        <v>2313</v>
      </c>
      <c r="B567" s="111" t="s">
        <v>1579</v>
      </c>
      <c r="C567" s="123" t="s">
        <v>426</v>
      </c>
      <c r="D567" s="58"/>
      <c r="E567" s="58">
        <v>0</v>
      </c>
      <c r="F567" s="58">
        <v>0</v>
      </c>
      <c r="G567" s="58"/>
      <c r="H567" s="58"/>
      <c r="I567" s="58"/>
      <c r="J567" s="58"/>
      <c r="K567" s="58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  <c r="AC567" s="124"/>
      <c r="AD567" s="124"/>
      <c r="AE567" s="124"/>
      <c r="AF567" s="124"/>
      <c r="AG567" s="124"/>
      <c r="AH567" s="124"/>
      <c r="AI567" s="124"/>
      <c r="AJ567" s="124"/>
      <c r="AK567" s="124"/>
      <c r="AL567" s="124"/>
      <c r="AM567" s="124"/>
      <c r="AN567" s="124"/>
      <c r="AO567" s="124"/>
      <c r="AP567" s="124"/>
      <c r="AQ567" s="124"/>
      <c r="AR567" s="124"/>
      <c r="AS567" s="124"/>
      <c r="AT567" s="124"/>
      <c r="AU567" s="124"/>
      <c r="AV567" s="124"/>
      <c r="AW567" s="124"/>
      <c r="AX567" s="124"/>
      <c r="AY567" s="124"/>
      <c r="AZ567" s="124"/>
      <c r="BA567" s="124"/>
      <c r="BB567" s="124"/>
      <c r="BC567" s="124"/>
      <c r="BD567" s="124"/>
      <c r="BE567" s="124"/>
      <c r="BF567" s="124"/>
      <c r="BG567" s="124"/>
      <c r="BH567" s="124"/>
      <c r="BI567" s="124"/>
      <c r="BJ567" s="124"/>
      <c r="BK567" s="124"/>
      <c r="BL567" s="124"/>
      <c r="BM567" s="124"/>
      <c r="BN567" s="124"/>
      <c r="BO567" s="124"/>
      <c r="BP567" s="124"/>
      <c r="BQ567" s="124"/>
      <c r="BR567" s="124"/>
      <c r="BS567" s="124"/>
      <c r="BT567" s="124"/>
      <c r="BU567" s="124"/>
      <c r="BV567" s="124"/>
      <c r="BW567" s="124"/>
      <c r="BX567" s="124"/>
      <c r="BY567" s="124"/>
      <c r="BZ567" s="124"/>
      <c r="CA567" s="124"/>
      <c r="CB567" s="124"/>
      <c r="CC567" s="124"/>
      <c r="CD567" s="124"/>
      <c r="CE567" s="124"/>
      <c r="CF567" s="124"/>
      <c r="CG567" s="124"/>
      <c r="CH567" s="124"/>
      <c r="CI567" s="124"/>
      <c r="CJ567" s="124"/>
      <c r="CK567" s="124"/>
      <c r="CL567" s="124"/>
      <c r="CM567" s="124"/>
      <c r="CN567" s="124"/>
      <c r="CO567" s="124"/>
      <c r="CP567" s="124"/>
      <c r="CQ567" s="124"/>
      <c r="CR567" s="124"/>
      <c r="CS567" s="124"/>
      <c r="CT567" s="124"/>
      <c r="CU567" s="124"/>
      <c r="CV567" s="124"/>
      <c r="CW567" s="124"/>
      <c r="CX567" s="124"/>
      <c r="CY567" s="124"/>
      <c r="CZ567" s="124"/>
      <c r="DA567" s="124"/>
      <c r="DB567" s="124"/>
      <c r="DC567" s="124"/>
      <c r="DD567" s="124"/>
      <c r="DE567" s="124"/>
      <c r="DF567" s="124"/>
      <c r="DG567" s="124"/>
      <c r="DH567" s="124"/>
      <c r="DI567" s="124"/>
      <c r="DJ567" s="124"/>
      <c r="DK567" s="124"/>
      <c r="DL567" s="124"/>
      <c r="DM567" s="124"/>
      <c r="DN567" s="124"/>
      <c r="DO567" s="124"/>
      <c r="DP567" s="124"/>
      <c r="DQ567" s="124"/>
      <c r="DR567" s="124"/>
      <c r="DS567" s="124"/>
      <c r="DT567" s="124"/>
      <c r="DU567" s="124"/>
      <c r="DV567" s="124"/>
      <c r="DW567" s="124"/>
      <c r="DX567" s="124"/>
      <c r="DY567" s="124"/>
      <c r="DZ567" s="124"/>
      <c r="EA567" s="124"/>
      <c r="EB567" s="124"/>
      <c r="EC567" s="124"/>
      <c r="ED567" s="124"/>
      <c r="EE567" s="124"/>
      <c r="EF567" s="124"/>
      <c r="EG567" s="124"/>
      <c r="EH567" s="124"/>
      <c r="EI567" s="124"/>
      <c r="EJ567" s="124"/>
      <c r="EK567" s="124"/>
      <c r="EL567" s="124"/>
      <c r="EM567" s="124"/>
      <c r="EN567" s="124"/>
      <c r="EO567" s="124"/>
      <c r="EP567" s="124"/>
      <c r="EQ567" s="124"/>
      <c r="ER567" s="124"/>
      <c r="ES567" s="124"/>
      <c r="ET567" s="124"/>
      <c r="EU567" s="124"/>
      <c r="EV567" s="124"/>
      <c r="EW567" s="124"/>
      <c r="EX567" s="124"/>
      <c r="EY567" s="124"/>
      <c r="EZ567" s="124"/>
      <c r="FA567" s="124"/>
      <c r="FB567" s="124"/>
      <c r="FC567" s="124"/>
      <c r="FD567" s="124"/>
      <c r="FE567" s="124"/>
      <c r="FF567" s="124"/>
      <c r="FG567" s="124"/>
      <c r="FH567" s="124"/>
      <c r="FI567" s="124"/>
      <c r="FJ567" s="124"/>
      <c r="FK567" s="124"/>
      <c r="FL567" s="124"/>
      <c r="FM567" s="124"/>
      <c r="FN567" s="124"/>
      <c r="FO567" s="124"/>
      <c r="FP567" s="124"/>
      <c r="FQ567" s="124"/>
      <c r="FR567" s="124"/>
      <c r="FS567" s="124"/>
      <c r="FT567" s="124"/>
      <c r="FU567" s="124"/>
      <c r="FV567" s="124"/>
      <c r="FW567" s="124"/>
      <c r="FX567" s="124"/>
      <c r="FY567" s="124"/>
      <c r="FZ567" s="124"/>
      <c r="GA567" s="124"/>
      <c r="GB567" s="124"/>
      <c r="GC567" s="124"/>
      <c r="GD567" s="124"/>
      <c r="GE567" s="124"/>
      <c r="GF567" s="124"/>
      <c r="GG567" s="124"/>
      <c r="GH567" s="124"/>
      <c r="GI567" s="124"/>
      <c r="GJ567" s="124"/>
      <c r="GK567" s="124"/>
      <c r="GL567" s="124"/>
      <c r="GM567" s="124"/>
      <c r="GN567" s="124"/>
      <c r="GO567" s="124"/>
      <c r="GP567" s="124"/>
      <c r="GQ567" s="124"/>
      <c r="GR567" s="124"/>
      <c r="GS567" s="124"/>
      <c r="GT567" s="124"/>
      <c r="GU567" s="124"/>
      <c r="GV567" s="124"/>
      <c r="GW567" s="124"/>
      <c r="GX567" s="124"/>
      <c r="GY567" s="124"/>
      <c r="GZ567" s="124"/>
      <c r="HA567" s="124"/>
      <c r="HB567" s="124"/>
      <c r="HC567" s="124"/>
      <c r="HD567" s="124"/>
      <c r="HE567" s="124"/>
      <c r="HF567" s="124"/>
      <c r="HG567" s="124"/>
      <c r="HH567" s="124"/>
      <c r="HI567" s="124"/>
      <c r="HJ567" s="124"/>
      <c r="HK567" s="124"/>
      <c r="HL567" s="124"/>
      <c r="HM567" s="124"/>
      <c r="HN567" s="124"/>
      <c r="HO567" s="124"/>
      <c r="HP567" s="124"/>
      <c r="HQ567" s="124"/>
      <c r="HR567" s="124"/>
    </row>
    <row r="568" spans="1:243" s="122" customFormat="1" hidden="1">
      <c r="A568" s="93" t="s">
        <v>2314</v>
      </c>
      <c r="B568" s="111" t="s">
        <v>2261</v>
      </c>
      <c r="C568" s="123" t="s">
        <v>1987</v>
      </c>
      <c r="D568" s="58"/>
      <c r="E568" s="58">
        <v>1307528.54</v>
      </c>
      <c r="F568" s="58">
        <v>1331625.79</v>
      </c>
      <c r="G568" s="58">
        <f>626300+546000</f>
        <v>1172300</v>
      </c>
      <c r="H568" s="58">
        <f>G568</f>
        <v>1172300</v>
      </c>
      <c r="I568" s="58">
        <f>H568</f>
        <v>1172300</v>
      </c>
      <c r="J568" s="58">
        <f>I568</f>
        <v>1172300</v>
      </c>
      <c r="K568" s="58">
        <f>J568</f>
        <v>1172300</v>
      </c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4"/>
      <c r="AJ568" s="124"/>
      <c r="AK568" s="124"/>
      <c r="AL568" s="124"/>
      <c r="AM568" s="124"/>
      <c r="AN568" s="124"/>
      <c r="AO568" s="124"/>
      <c r="AP568" s="124"/>
      <c r="AQ568" s="124"/>
      <c r="AR568" s="124"/>
      <c r="AS568" s="124"/>
      <c r="AT568" s="124"/>
      <c r="AU568" s="124"/>
      <c r="AV568" s="124"/>
      <c r="AW568" s="124"/>
      <c r="AX568" s="124"/>
      <c r="AY568" s="124"/>
      <c r="AZ568" s="124"/>
      <c r="BA568" s="124"/>
      <c r="BB568" s="124"/>
      <c r="BC568" s="124"/>
      <c r="BD568" s="124"/>
      <c r="BE568" s="124"/>
      <c r="BF568" s="124"/>
      <c r="BG568" s="124"/>
      <c r="BH568" s="124"/>
      <c r="BI568" s="124"/>
      <c r="BJ568" s="124"/>
      <c r="BK568" s="124"/>
      <c r="BL568" s="124"/>
      <c r="BM568" s="124"/>
      <c r="BN568" s="124"/>
      <c r="BO568" s="124"/>
      <c r="BP568" s="124"/>
      <c r="BQ568" s="124"/>
      <c r="BR568" s="124"/>
      <c r="BS568" s="124"/>
      <c r="BT568" s="124"/>
      <c r="BU568" s="124"/>
      <c r="BV568" s="124"/>
      <c r="BW568" s="124"/>
      <c r="BX568" s="124"/>
      <c r="BY568" s="124"/>
      <c r="BZ568" s="124"/>
      <c r="CA568" s="124"/>
      <c r="CB568" s="124"/>
      <c r="CC568" s="124"/>
      <c r="CD568" s="124"/>
      <c r="CE568" s="124"/>
      <c r="CF568" s="124"/>
      <c r="CG568" s="124"/>
      <c r="CH568" s="124"/>
      <c r="CI568" s="124"/>
      <c r="CJ568" s="124"/>
      <c r="CK568" s="124"/>
      <c r="CL568" s="124"/>
      <c r="CM568" s="124"/>
      <c r="CN568" s="124"/>
      <c r="CO568" s="124"/>
      <c r="CP568" s="124"/>
      <c r="CQ568" s="124"/>
      <c r="CR568" s="124"/>
      <c r="CS568" s="124"/>
      <c r="CT568" s="124"/>
      <c r="CU568" s="124"/>
      <c r="CV568" s="124"/>
      <c r="CW568" s="124"/>
      <c r="CX568" s="124"/>
      <c r="CY568" s="124"/>
      <c r="CZ568" s="124"/>
      <c r="DA568" s="124"/>
      <c r="DB568" s="124"/>
      <c r="DC568" s="124"/>
      <c r="DD568" s="124"/>
      <c r="DE568" s="124"/>
      <c r="DF568" s="124"/>
      <c r="DG568" s="124"/>
      <c r="DH568" s="124"/>
      <c r="DI568" s="124"/>
      <c r="DJ568" s="124"/>
      <c r="DK568" s="124"/>
      <c r="DL568" s="124"/>
      <c r="DM568" s="124"/>
      <c r="DN568" s="124"/>
      <c r="DO568" s="124"/>
      <c r="DP568" s="124"/>
      <c r="DQ568" s="124"/>
      <c r="DR568" s="124"/>
      <c r="DS568" s="124"/>
      <c r="DT568" s="124"/>
      <c r="DU568" s="124"/>
      <c r="DV568" s="124"/>
      <c r="DW568" s="124"/>
      <c r="DX568" s="124"/>
      <c r="DY568" s="124"/>
      <c r="DZ568" s="124"/>
      <c r="EA568" s="124"/>
      <c r="EB568" s="124"/>
      <c r="EC568" s="124"/>
      <c r="ED568" s="124"/>
      <c r="EE568" s="124"/>
      <c r="EF568" s="124"/>
      <c r="EG568" s="124"/>
      <c r="EH568" s="124"/>
      <c r="EI568" s="124"/>
      <c r="EJ568" s="124"/>
      <c r="EK568" s="124"/>
      <c r="EL568" s="124"/>
      <c r="EM568" s="124"/>
      <c r="EN568" s="124"/>
      <c r="EO568" s="124"/>
      <c r="EP568" s="124"/>
      <c r="EQ568" s="124"/>
      <c r="ER568" s="124"/>
      <c r="ES568" s="124"/>
      <c r="ET568" s="124"/>
      <c r="EU568" s="124"/>
      <c r="EV568" s="124"/>
      <c r="EW568" s="124"/>
      <c r="EX568" s="124"/>
      <c r="EY568" s="124"/>
      <c r="EZ568" s="124"/>
      <c r="FA568" s="124"/>
      <c r="FB568" s="124"/>
      <c r="FC568" s="124"/>
      <c r="FD568" s="124"/>
      <c r="FE568" s="124"/>
      <c r="FF568" s="124"/>
      <c r="FG568" s="124"/>
      <c r="FH568" s="124"/>
      <c r="FI568" s="124"/>
      <c r="FJ568" s="124"/>
      <c r="FK568" s="124"/>
      <c r="FL568" s="124"/>
      <c r="FM568" s="124"/>
      <c r="FN568" s="124"/>
      <c r="FO568" s="124"/>
      <c r="FP568" s="124"/>
      <c r="FQ568" s="124"/>
      <c r="FR568" s="124"/>
      <c r="FS568" s="124"/>
      <c r="FT568" s="124"/>
      <c r="FU568" s="124"/>
      <c r="FV568" s="124"/>
      <c r="FW568" s="124"/>
      <c r="FX568" s="124"/>
      <c r="FY568" s="124"/>
      <c r="FZ568" s="124"/>
      <c r="GA568" s="124"/>
      <c r="GB568" s="124"/>
      <c r="GC568" s="124"/>
      <c r="GD568" s="124"/>
      <c r="GE568" s="124"/>
      <c r="GF568" s="124"/>
      <c r="GG568" s="124"/>
      <c r="GH568" s="124"/>
      <c r="GI568" s="124"/>
      <c r="GJ568" s="124"/>
      <c r="GK568" s="124"/>
      <c r="GL568" s="124"/>
      <c r="GM568" s="124"/>
      <c r="GN568" s="124"/>
      <c r="GO568" s="124"/>
      <c r="GP568" s="124"/>
      <c r="GQ568" s="124"/>
      <c r="GR568" s="124"/>
      <c r="GS568" s="124"/>
      <c r="GT568" s="124"/>
      <c r="GU568" s="124"/>
      <c r="GV568" s="124"/>
      <c r="GW568" s="124"/>
      <c r="GX568" s="124"/>
      <c r="GY568" s="124"/>
      <c r="GZ568" s="124"/>
      <c r="HA568" s="124"/>
      <c r="HB568" s="124"/>
      <c r="HC568" s="124"/>
      <c r="HD568" s="124"/>
      <c r="HE568" s="124"/>
      <c r="HF568" s="124"/>
      <c r="HG568" s="124"/>
      <c r="HH568" s="124"/>
      <c r="HI568" s="124"/>
      <c r="HJ568" s="124"/>
      <c r="HK568" s="124"/>
      <c r="HL568" s="124"/>
      <c r="HM568" s="124"/>
      <c r="HN568" s="124"/>
      <c r="HO568" s="124"/>
      <c r="HP568" s="124"/>
      <c r="HQ568" s="124"/>
      <c r="HR568" s="124"/>
    </row>
    <row r="569" spans="1:243" s="122" customFormat="1" hidden="1">
      <c r="A569" s="93" t="s">
        <v>3310</v>
      </c>
      <c r="B569" s="111" t="s">
        <v>3313</v>
      </c>
      <c r="C569" s="123" t="s">
        <v>3307</v>
      </c>
      <c r="D569" s="58"/>
      <c r="E569" s="58"/>
      <c r="F569" s="58">
        <v>11025</v>
      </c>
      <c r="G569" s="58"/>
      <c r="H569" s="58"/>
      <c r="I569" s="58"/>
      <c r="J569" s="58"/>
      <c r="K569" s="58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/>
      <c r="AE569" s="124"/>
      <c r="AF569" s="124"/>
      <c r="AG569" s="124"/>
      <c r="AH569" s="124"/>
      <c r="AI569" s="124"/>
      <c r="AJ569" s="124"/>
      <c r="AK569" s="124"/>
      <c r="AL569" s="124"/>
      <c r="AM569" s="124"/>
      <c r="AN569" s="124"/>
      <c r="AO569" s="124"/>
      <c r="AP569" s="124"/>
      <c r="AQ569" s="124"/>
      <c r="AR569" s="124"/>
      <c r="AS569" s="124"/>
      <c r="AT569" s="124"/>
      <c r="AU569" s="124"/>
      <c r="AV569" s="124"/>
      <c r="AW569" s="124"/>
      <c r="AX569" s="124"/>
      <c r="AY569" s="124"/>
      <c r="AZ569" s="124"/>
      <c r="BA569" s="124"/>
      <c r="BB569" s="124"/>
      <c r="BC569" s="124"/>
      <c r="BD569" s="124"/>
      <c r="BE569" s="124"/>
      <c r="BF569" s="124"/>
      <c r="BG569" s="124"/>
      <c r="BH569" s="124"/>
      <c r="BI569" s="124"/>
      <c r="BJ569" s="124"/>
      <c r="BK569" s="124"/>
      <c r="BL569" s="124"/>
      <c r="BM569" s="124"/>
      <c r="BN569" s="124"/>
      <c r="BO569" s="124"/>
      <c r="BP569" s="124"/>
      <c r="BQ569" s="124"/>
      <c r="BR569" s="124"/>
      <c r="BS569" s="124"/>
      <c r="BT569" s="124"/>
      <c r="BU569" s="124"/>
      <c r="BV569" s="124"/>
      <c r="BW569" s="124"/>
      <c r="BX569" s="124"/>
      <c r="BY569" s="124"/>
      <c r="BZ569" s="124"/>
      <c r="CA569" s="124"/>
      <c r="CB569" s="124"/>
      <c r="CC569" s="124"/>
      <c r="CD569" s="124"/>
      <c r="CE569" s="124"/>
      <c r="CF569" s="124"/>
      <c r="CG569" s="124"/>
      <c r="CH569" s="124"/>
      <c r="CI569" s="124"/>
      <c r="CJ569" s="124"/>
      <c r="CK569" s="124"/>
      <c r="CL569" s="124"/>
      <c r="CM569" s="124"/>
      <c r="CN569" s="124"/>
      <c r="CO569" s="124"/>
      <c r="CP569" s="124"/>
      <c r="CQ569" s="124"/>
      <c r="CR569" s="124"/>
      <c r="CS569" s="124"/>
      <c r="CT569" s="124"/>
      <c r="CU569" s="124"/>
      <c r="CV569" s="124"/>
      <c r="CW569" s="124"/>
      <c r="CX569" s="124"/>
      <c r="CY569" s="124"/>
      <c r="CZ569" s="124"/>
      <c r="DA569" s="124"/>
      <c r="DB569" s="124"/>
      <c r="DC569" s="124"/>
      <c r="DD569" s="124"/>
      <c r="DE569" s="124"/>
      <c r="DF569" s="124"/>
      <c r="DG569" s="124"/>
      <c r="DH569" s="124"/>
      <c r="DI569" s="124"/>
      <c r="DJ569" s="124"/>
      <c r="DK569" s="124"/>
      <c r="DL569" s="124"/>
      <c r="DM569" s="124"/>
      <c r="DN569" s="124"/>
      <c r="DO569" s="124"/>
      <c r="DP569" s="124"/>
      <c r="DQ569" s="124"/>
      <c r="DR569" s="124"/>
      <c r="DS569" s="124"/>
      <c r="DT569" s="124"/>
      <c r="DU569" s="124"/>
      <c r="DV569" s="124"/>
      <c r="DW569" s="124"/>
      <c r="DX569" s="124"/>
      <c r="DY569" s="124"/>
      <c r="DZ569" s="124"/>
      <c r="EA569" s="124"/>
      <c r="EB569" s="124"/>
      <c r="EC569" s="124"/>
      <c r="ED569" s="124"/>
      <c r="EE569" s="124"/>
      <c r="EF569" s="124"/>
      <c r="EG569" s="124"/>
      <c r="EH569" s="124"/>
      <c r="EI569" s="124"/>
      <c r="EJ569" s="124"/>
      <c r="EK569" s="124"/>
      <c r="EL569" s="124"/>
      <c r="EM569" s="124"/>
      <c r="EN569" s="124"/>
      <c r="EO569" s="124"/>
      <c r="EP569" s="124"/>
      <c r="EQ569" s="124"/>
      <c r="ER569" s="124"/>
      <c r="ES569" s="124"/>
      <c r="ET569" s="124"/>
      <c r="EU569" s="124"/>
      <c r="EV569" s="124"/>
      <c r="EW569" s="124"/>
      <c r="EX569" s="124"/>
      <c r="EY569" s="124"/>
      <c r="EZ569" s="124"/>
      <c r="FA569" s="124"/>
      <c r="FB569" s="124"/>
      <c r="FC569" s="124"/>
      <c r="FD569" s="124"/>
      <c r="FE569" s="124"/>
      <c r="FF569" s="124"/>
      <c r="FG569" s="124"/>
      <c r="FH569" s="124"/>
      <c r="FI569" s="124"/>
      <c r="FJ569" s="124"/>
      <c r="FK569" s="124"/>
      <c r="FL569" s="124"/>
      <c r="FM569" s="124"/>
      <c r="FN569" s="124"/>
      <c r="FO569" s="124"/>
      <c r="FP569" s="124"/>
      <c r="FQ569" s="124"/>
      <c r="FR569" s="124"/>
      <c r="FS569" s="124"/>
      <c r="FT569" s="124"/>
      <c r="FU569" s="124"/>
      <c r="FV569" s="124"/>
      <c r="FW569" s="124"/>
      <c r="FX569" s="124"/>
      <c r="FY569" s="124"/>
      <c r="FZ569" s="124"/>
      <c r="GA569" s="124"/>
      <c r="GB569" s="124"/>
      <c r="GC569" s="124"/>
      <c r="GD569" s="124"/>
      <c r="GE569" s="124"/>
      <c r="GF569" s="124"/>
      <c r="GG569" s="124"/>
      <c r="GH569" s="124"/>
      <c r="GI569" s="124"/>
      <c r="GJ569" s="124"/>
      <c r="GK569" s="124"/>
      <c r="GL569" s="124"/>
      <c r="GM569" s="124"/>
      <c r="GN569" s="124"/>
      <c r="GO569" s="124"/>
      <c r="GP569" s="124"/>
      <c r="GQ569" s="124"/>
      <c r="GR569" s="124"/>
      <c r="GS569" s="124"/>
      <c r="GT569" s="124"/>
      <c r="GU569" s="124"/>
      <c r="GV569" s="124"/>
      <c r="GW569" s="124"/>
      <c r="GX569" s="124"/>
      <c r="GY569" s="124"/>
      <c r="GZ569" s="124"/>
      <c r="HA569" s="124"/>
      <c r="HB569" s="124"/>
      <c r="HC569" s="124"/>
      <c r="HD569" s="124"/>
      <c r="HE569" s="124"/>
      <c r="HF569" s="124"/>
      <c r="HG569" s="124"/>
      <c r="HH569" s="124"/>
      <c r="HI569" s="124"/>
      <c r="HJ569" s="124"/>
      <c r="HK569" s="124"/>
      <c r="HL569" s="124"/>
      <c r="HM569" s="124"/>
      <c r="HN569" s="124"/>
      <c r="HO569" s="124"/>
      <c r="HP569" s="124"/>
      <c r="HQ569" s="124"/>
      <c r="HR569" s="124"/>
    </row>
    <row r="570" spans="1:243" s="122" customFormat="1" hidden="1">
      <c r="A570" s="93" t="s">
        <v>3311</v>
      </c>
      <c r="B570" s="111" t="s">
        <v>3314</v>
      </c>
      <c r="C570" s="123" t="s">
        <v>3308</v>
      </c>
      <c r="D570" s="58"/>
      <c r="E570" s="58"/>
      <c r="F570" s="58">
        <v>232530</v>
      </c>
      <c r="G570" s="58"/>
      <c r="H570" s="58"/>
      <c r="I570" s="58"/>
      <c r="J570" s="58"/>
      <c r="K570" s="58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/>
      <c r="AD570" s="124"/>
      <c r="AE570" s="124"/>
      <c r="AF570" s="124"/>
      <c r="AG570" s="124"/>
      <c r="AH570" s="124"/>
      <c r="AI570" s="124"/>
      <c r="AJ570" s="124"/>
      <c r="AK570" s="124"/>
      <c r="AL570" s="124"/>
      <c r="AM570" s="124"/>
      <c r="AN570" s="124"/>
      <c r="AO570" s="124"/>
      <c r="AP570" s="124"/>
      <c r="AQ570" s="124"/>
      <c r="AR570" s="124"/>
      <c r="AS570" s="124"/>
      <c r="AT570" s="124"/>
      <c r="AU570" s="124"/>
      <c r="AV570" s="124"/>
      <c r="AW570" s="124"/>
      <c r="AX570" s="124"/>
      <c r="AY570" s="124"/>
      <c r="AZ570" s="124"/>
      <c r="BA570" s="124"/>
      <c r="BB570" s="124"/>
      <c r="BC570" s="124"/>
      <c r="BD570" s="124"/>
      <c r="BE570" s="124"/>
      <c r="BF570" s="124"/>
      <c r="BG570" s="124"/>
      <c r="BH570" s="124"/>
      <c r="BI570" s="124"/>
      <c r="BJ570" s="124"/>
      <c r="BK570" s="124"/>
      <c r="BL570" s="124"/>
      <c r="BM570" s="124"/>
      <c r="BN570" s="124"/>
      <c r="BO570" s="124"/>
      <c r="BP570" s="124"/>
      <c r="BQ570" s="124"/>
      <c r="BR570" s="124"/>
      <c r="BS570" s="124"/>
      <c r="BT570" s="124"/>
      <c r="BU570" s="124"/>
      <c r="BV570" s="124"/>
      <c r="BW570" s="124"/>
      <c r="BX570" s="124"/>
      <c r="BY570" s="124"/>
      <c r="BZ570" s="124"/>
      <c r="CA570" s="124"/>
      <c r="CB570" s="124"/>
      <c r="CC570" s="124"/>
      <c r="CD570" s="124"/>
      <c r="CE570" s="124"/>
      <c r="CF570" s="124"/>
      <c r="CG570" s="124"/>
      <c r="CH570" s="124"/>
      <c r="CI570" s="124"/>
      <c r="CJ570" s="124"/>
      <c r="CK570" s="124"/>
      <c r="CL570" s="124"/>
      <c r="CM570" s="124"/>
      <c r="CN570" s="124"/>
      <c r="CO570" s="124"/>
      <c r="CP570" s="124"/>
      <c r="CQ570" s="124"/>
      <c r="CR570" s="124"/>
      <c r="CS570" s="124"/>
      <c r="CT570" s="124"/>
      <c r="CU570" s="124"/>
      <c r="CV570" s="124"/>
      <c r="CW570" s="124"/>
      <c r="CX570" s="124"/>
      <c r="CY570" s="124"/>
      <c r="CZ570" s="124"/>
      <c r="DA570" s="124"/>
      <c r="DB570" s="124"/>
      <c r="DC570" s="124"/>
      <c r="DD570" s="124"/>
      <c r="DE570" s="124"/>
      <c r="DF570" s="124"/>
      <c r="DG570" s="124"/>
      <c r="DH570" s="124"/>
      <c r="DI570" s="124"/>
      <c r="DJ570" s="124"/>
      <c r="DK570" s="124"/>
      <c r="DL570" s="124"/>
      <c r="DM570" s="124"/>
      <c r="DN570" s="124"/>
      <c r="DO570" s="124"/>
      <c r="DP570" s="124"/>
      <c r="DQ570" s="124"/>
      <c r="DR570" s="124"/>
      <c r="DS570" s="124"/>
      <c r="DT570" s="124"/>
      <c r="DU570" s="124"/>
      <c r="DV570" s="124"/>
      <c r="DW570" s="124"/>
      <c r="DX570" s="124"/>
      <c r="DY570" s="124"/>
      <c r="DZ570" s="124"/>
      <c r="EA570" s="124"/>
      <c r="EB570" s="124"/>
      <c r="EC570" s="124"/>
      <c r="ED570" s="124"/>
      <c r="EE570" s="124"/>
      <c r="EF570" s="124"/>
      <c r="EG570" s="124"/>
      <c r="EH570" s="124"/>
      <c r="EI570" s="124"/>
      <c r="EJ570" s="124"/>
      <c r="EK570" s="124"/>
      <c r="EL570" s="124"/>
      <c r="EM570" s="124"/>
      <c r="EN570" s="124"/>
      <c r="EO570" s="124"/>
      <c r="EP570" s="124"/>
      <c r="EQ570" s="124"/>
      <c r="ER570" s="124"/>
      <c r="ES570" s="124"/>
      <c r="ET570" s="124"/>
      <c r="EU570" s="124"/>
      <c r="EV570" s="124"/>
      <c r="EW570" s="124"/>
      <c r="EX570" s="124"/>
      <c r="EY570" s="124"/>
      <c r="EZ570" s="124"/>
      <c r="FA570" s="124"/>
      <c r="FB570" s="124"/>
      <c r="FC570" s="124"/>
      <c r="FD570" s="124"/>
      <c r="FE570" s="124"/>
      <c r="FF570" s="124"/>
      <c r="FG570" s="124"/>
      <c r="FH570" s="124"/>
      <c r="FI570" s="124"/>
      <c r="FJ570" s="124"/>
      <c r="FK570" s="124"/>
      <c r="FL570" s="124"/>
      <c r="FM570" s="124"/>
      <c r="FN570" s="124"/>
      <c r="FO570" s="124"/>
      <c r="FP570" s="124"/>
      <c r="FQ570" s="124"/>
      <c r="FR570" s="124"/>
      <c r="FS570" s="124"/>
      <c r="FT570" s="124"/>
      <c r="FU570" s="124"/>
      <c r="FV570" s="124"/>
      <c r="FW570" s="124"/>
      <c r="FX570" s="124"/>
      <c r="FY570" s="124"/>
      <c r="FZ570" s="124"/>
      <c r="GA570" s="124"/>
      <c r="GB570" s="124"/>
      <c r="GC570" s="124"/>
      <c r="GD570" s="124"/>
      <c r="GE570" s="124"/>
      <c r="GF570" s="124"/>
      <c r="GG570" s="124"/>
      <c r="GH570" s="124"/>
      <c r="GI570" s="124"/>
      <c r="GJ570" s="124"/>
      <c r="GK570" s="124"/>
      <c r="GL570" s="124"/>
      <c r="GM570" s="124"/>
      <c r="GN570" s="124"/>
      <c r="GO570" s="124"/>
      <c r="GP570" s="124"/>
      <c r="GQ570" s="124"/>
      <c r="GR570" s="124"/>
      <c r="GS570" s="124"/>
      <c r="GT570" s="124"/>
      <c r="GU570" s="124"/>
      <c r="GV570" s="124"/>
      <c r="GW570" s="124"/>
      <c r="GX570" s="124"/>
      <c r="GY570" s="124"/>
      <c r="GZ570" s="124"/>
      <c r="HA570" s="124"/>
      <c r="HB570" s="124"/>
      <c r="HC570" s="124"/>
      <c r="HD570" s="124"/>
      <c r="HE570" s="124"/>
      <c r="HF570" s="124"/>
      <c r="HG570" s="124"/>
      <c r="HH570" s="124"/>
      <c r="HI570" s="124"/>
      <c r="HJ570" s="124"/>
      <c r="HK570" s="124"/>
      <c r="HL570" s="124"/>
      <c r="HM570" s="124"/>
      <c r="HN570" s="124"/>
      <c r="HO570" s="124"/>
      <c r="HP570" s="124"/>
      <c r="HQ570" s="124"/>
      <c r="HR570" s="124"/>
    </row>
    <row r="571" spans="1:243" s="122" customFormat="1" hidden="1">
      <c r="A571" s="93" t="s">
        <v>3312</v>
      </c>
      <c r="B571" s="111" t="s">
        <v>3315</v>
      </c>
      <c r="C571" s="123" t="s">
        <v>3309</v>
      </c>
      <c r="D571" s="58"/>
      <c r="E571" s="58"/>
      <c r="F571" s="58">
        <v>1344000</v>
      </c>
      <c r="G571" s="58"/>
      <c r="H571" s="58"/>
      <c r="I571" s="58"/>
      <c r="J571" s="58"/>
      <c r="K571" s="58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4"/>
      <c r="AI571" s="124"/>
      <c r="AJ571" s="124"/>
      <c r="AK571" s="124"/>
      <c r="AL571" s="124"/>
      <c r="AM571" s="124"/>
      <c r="AN571" s="124"/>
      <c r="AO571" s="124"/>
      <c r="AP571" s="124"/>
      <c r="AQ571" s="124"/>
      <c r="AR571" s="124"/>
      <c r="AS571" s="124"/>
      <c r="AT571" s="124"/>
      <c r="AU571" s="124"/>
      <c r="AV571" s="124"/>
      <c r="AW571" s="124"/>
      <c r="AX571" s="124"/>
      <c r="AY571" s="124"/>
      <c r="AZ571" s="124"/>
      <c r="BA571" s="124"/>
      <c r="BB571" s="124"/>
      <c r="BC571" s="124"/>
      <c r="BD571" s="124"/>
      <c r="BE571" s="124"/>
      <c r="BF571" s="124"/>
      <c r="BG571" s="124"/>
      <c r="BH571" s="124"/>
      <c r="BI571" s="124"/>
      <c r="BJ571" s="124"/>
      <c r="BK571" s="124"/>
      <c r="BL571" s="124"/>
      <c r="BM571" s="124"/>
      <c r="BN571" s="124"/>
      <c r="BO571" s="124"/>
      <c r="BP571" s="124"/>
      <c r="BQ571" s="124"/>
      <c r="BR571" s="124"/>
      <c r="BS571" s="124"/>
      <c r="BT571" s="124"/>
      <c r="BU571" s="124"/>
      <c r="BV571" s="124"/>
      <c r="BW571" s="124"/>
      <c r="BX571" s="124"/>
      <c r="BY571" s="124"/>
      <c r="BZ571" s="124"/>
      <c r="CA571" s="124"/>
      <c r="CB571" s="124"/>
      <c r="CC571" s="124"/>
      <c r="CD571" s="124"/>
      <c r="CE571" s="124"/>
      <c r="CF571" s="124"/>
      <c r="CG571" s="124"/>
      <c r="CH571" s="124"/>
      <c r="CI571" s="124"/>
      <c r="CJ571" s="124"/>
      <c r="CK571" s="124"/>
      <c r="CL571" s="124"/>
      <c r="CM571" s="124"/>
      <c r="CN571" s="124"/>
      <c r="CO571" s="124"/>
      <c r="CP571" s="124"/>
      <c r="CQ571" s="124"/>
      <c r="CR571" s="124"/>
      <c r="CS571" s="124"/>
      <c r="CT571" s="124"/>
      <c r="CU571" s="124"/>
      <c r="CV571" s="124"/>
      <c r="CW571" s="124"/>
      <c r="CX571" s="124"/>
      <c r="CY571" s="124"/>
      <c r="CZ571" s="124"/>
      <c r="DA571" s="124"/>
      <c r="DB571" s="124"/>
      <c r="DC571" s="124"/>
      <c r="DD571" s="124"/>
      <c r="DE571" s="124"/>
      <c r="DF571" s="124"/>
      <c r="DG571" s="124"/>
      <c r="DH571" s="124"/>
      <c r="DI571" s="124"/>
      <c r="DJ571" s="124"/>
      <c r="DK571" s="124"/>
      <c r="DL571" s="124"/>
      <c r="DM571" s="124"/>
      <c r="DN571" s="124"/>
      <c r="DO571" s="124"/>
      <c r="DP571" s="124"/>
      <c r="DQ571" s="124"/>
      <c r="DR571" s="124"/>
      <c r="DS571" s="124"/>
      <c r="DT571" s="124"/>
      <c r="DU571" s="124"/>
      <c r="DV571" s="124"/>
      <c r="DW571" s="124"/>
      <c r="DX571" s="124"/>
      <c r="DY571" s="124"/>
      <c r="DZ571" s="124"/>
      <c r="EA571" s="124"/>
      <c r="EB571" s="124"/>
      <c r="EC571" s="124"/>
      <c r="ED571" s="124"/>
      <c r="EE571" s="124"/>
      <c r="EF571" s="124"/>
      <c r="EG571" s="124"/>
      <c r="EH571" s="124"/>
      <c r="EI571" s="124"/>
      <c r="EJ571" s="124"/>
      <c r="EK571" s="124"/>
      <c r="EL571" s="124"/>
      <c r="EM571" s="124"/>
      <c r="EN571" s="124"/>
      <c r="EO571" s="124"/>
      <c r="EP571" s="124"/>
      <c r="EQ571" s="124"/>
      <c r="ER571" s="124"/>
      <c r="ES571" s="124"/>
      <c r="ET571" s="124"/>
      <c r="EU571" s="124"/>
      <c r="EV571" s="124"/>
      <c r="EW571" s="124"/>
      <c r="EX571" s="124"/>
      <c r="EY571" s="124"/>
      <c r="EZ571" s="124"/>
      <c r="FA571" s="124"/>
      <c r="FB571" s="124"/>
      <c r="FC571" s="124"/>
      <c r="FD571" s="124"/>
      <c r="FE571" s="124"/>
      <c r="FF571" s="124"/>
      <c r="FG571" s="124"/>
      <c r="FH571" s="124"/>
      <c r="FI571" s="124"/>
      <c r="FJ571" s="124"/>
      <c r="FK571" s="124"/>
      <c r="FL571" s="124"/>
      <c r="FM571" s="124"/>
      <c r="FN571" s="124"/>
      <c r="FO571" s="124"/>
      <c r="FP571" s="124"/>
      <c r="FQ571" s="124"/>
      <c r="FR571" s="124"/>
      <c r="FS571" s="124"/>
      <c r="FT571" s="124"/>
      <c r="FU571" s="124"/>
      <c r="FV571" s="124"/>
      <c r="FW571" s="124"/>
      <c r="FX571" s="124"/>
      <c r="FY571" s="124"/>
      <c r="FZ571" s="124"/>
      <c r="GA571" s="124"/>
      <c r="GB571" s="124"/>
      <c r="GC571" s="124"/>
      <c r="GD571" s="124"/>
      <c r="GE571" s="124"/>
      <c r="GF571" s="124"/>
      <c r="GG571" s="124"/>
      <c r="GH571" s="124"/>
      <c r="GI571" s="124"/>
      <c r="GJ571" s="124"/>
      <c r="GK571" s="124"/>
      <c r="GL571" s="124"/>
      <c r="GM571" s="124"/>
      <c r="GN571" s="124"/>
      <c r="GO571" s="124"/>
      <c r="GP571" s="124"/>
      <c r="GQ571" s="124"/>
      <c r="GR571" s="124"/>
      <c r="GS571" s="124"/>
      <c r="GT571" s="124"/>
      <c r="GU571" s="124"/>
      <c r="GV571" s="124"/>
      <c r="GW571" s="124"/>
      <c r="GX571" s="124"/>
      <c r="GY571" s="124"/>
      <c r="GZ571" s="124"/>
      <c r="HA571" s="124"/>
      <c r="HB571" s="124"/>
      <c r="HC571" s="124"/>
      <c r="HD571" s="124"/>
      <c r="HE571" s="124"/>
      <c r="HF571" s="124"/>
      <c r="HG571" s="124"/>
      <c r="HH571" s="124"/>
      <c r="HI571" s="124"/>
      <c r="HJ571" s="124"/>
      <c r="HK571" s="124"/>
      <c r="HL571" s="124"/>
      <c r="HM571" s="124"/>
      <c r="HN571" s="124"/>
      <c r="HO571" s="124"/>
      <c r="HP571" s="124"/>
      <c r="HQ571" s="124"/>
      <c r="HR571" s="124"/>
    </row>
    <row r="572" spans="1:243">
      <c r="A572" s="95" t="s">
        <v>2315</v>
      </c>
      <c r="B572" s="110" t="s">
        <v>2316</v>
      </c>
      <c r="C572" s="123"/>
      <c r="D572" s="56">
        <f>D573</f>
        <v>348931.97</v>
      </c>
      <c r="E572" s="56">
        <f t="shared" ref="E572:K573" si="205">E573</f>
        <v>3766587.5399999996</v>
      </c>
      <c r="F572" s="56">
        <f t="shared" si="205"/>
        <v>44100476.399999999</v>
      </c>
      <c r="G572" s="56">
        <f t="shared" si="205"/>
        <v>321000</v>
      </c>
      <c r="H572" s="56">
        <f t="shared" si="205"/>
        <v>1243400</v>
      </c>
      <c r="I572" s="56">
        <f t="shared" si="205"/>
        <v>1284000</v>
      </c>
      <c r="J572" s="56">
        <f t="shared" si="205"/>
        <v>1325000</v>
      </c>
      <c r="K572" s="56">
        <f t="shared" si="205"/>
        <v>1368000</v>
      </c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102"/>
      <c r="AR572" s="102"/>
      <c r="AS572" s="102"/>
      <c r="AT572" s="102"/>
      <c r="AU572" s="102"/>
      <c r="AV572" s="102"/>
      <c r="AW572" s="102"/>
      <c r="AX572" s="102"/>
      <c r="AY572" s="102"/>
      <c r="AZ572" s="102"/>
      <c r="BA572" s="102"/>
      <c r="BB572" s="102"/>
      <c r="BC572" s="102"/>
      <c r="BD572" s="102"/>
      <c r="BE572" s="102"/>
      <c r="BF572" s="102"/>
      <c r="BG572" s="102"/>
      <c r="BH572" s="102"/>
      <c r="BI572" s="102"/>
      <c r="BJ572" s="102"/>
      <c r="BK572" s="102"/>
      <c r="BL572" s="102"/>
      <c r="BM572" s="102"/>
      <c r="BN572" s="102"/>
      <c r="BO572" s="102"/>
      <c r="BP572" s="102"/>
      <c r="BQ572" s="102"/>
      <c r="BR572" s="102"/>
      <c r="BS572" s="102"/>
      <c r="BT572" s="102"/>
      <c r="BU572" s="102"/>
      <c r="BV572" s="102"/>
      <c r="BW572" s="102"/>
      <c r="BX572" s="102"/>
      <c r="BY572" s="102"/>
      <c r="BZ572" s="102"/>
      <c r="CA572" s="102"/>
      <c r="CB572" s="102"/>
      <c r="CC572" s="102"/>
      <c r="CD572" s="102"/>
      <c r="CE572" s="102"/>
      <c r="CF572" s="102"/>
      <c r="CG572" s="102"/>
      <c r="CH572" s="102"/>
      <c r="CI572" s="102"/>
      <c r="CJ572" s="102"/>
      <c r="CK572" s="102"/>
      <c r="CL572" s="102"/>
      <c r="CM572" s="102"/>
      <c r="CN572" s="102"/>
      <c r="CO572" s="102"/>
      <c r="CP572" s="102"/>
      <c r="CQ572" s="102"/>
      <c r="CR572" s="102"/>
      <c r="CS572" s="102"/>
      <c r="CT572" s="102"/>
      <c r="CU572" s="102"/>
      <c r="CV572" s="102"/>
      <c r="CW572" s="102"/>
      <c r="CX572" s="102"/>
      <c r="CY572" s="102"/>
      <c r="CZ572" s="102"/>
      <c r="DA572" s="102"/>
      <c r="DB572" s="102"/>
      <c r="DC572" s="102"/>
      <c r="DD572" s="102"/>
      <c r="DE572" s="102"/>
      <c r="DF572" s="102"/>
      <c r="DG572" s="102"/>
      <c r="DH572" s="102"/>
      <c r="DI572" s="102"/>
      <c r="DJ572" s="102"/>
      <c r="DK572" s="102"/>
      <c r="DL572" s="102"/>
      <c r="DM572" s="102"/>
      <c r="DN572" s="102"/>
      <c r="DO572" s="102"/>
      <c r="DP572" s="102"/>
      <c r="DQ572" s="102"/>
      <c r="DR572" s="102"/>
      <c r="DS572" s="102"/>
      <c r="DT572" s="102"/>
      <c r="DU572" s="102"/>
      <c r="DV572" s="102"/>
      <c r="DW572" s="102"/>
      <c r="DX572" s="102"/>
      <c r="DY572" s="102"/>
      <c r="DZ572" s="102"/>
      <c r="EA572" s="102"/>
      <c r="EB572" s="102"/>
      <c r="EC572" s="102"/>
      <c r="ED572" s="102"/>
      <c r="EE572" s="102"/>
      <c r="EF572" s="102"/>
      <c r="EG572" s="102"/>
      <c r="EH572" s="102"/>
      <c r="EI572" s="102"/>
      <c r="EJ572" s="102"/>
      <c r="EK572" s="102"/>
      <c r="EL572" s="102"/>
      <c r="EM572" s="102"/>
      <c r="EN572" s="102"/>
      <c r="EO572" s="102"/>
      <c r="EP572" s="102"/>
      <c r="EQ572" s="102"/>
      <c r="ER572" s="102"/>
      <c r="ES572" s="102"/>
      <c r="ET572" s="102"/>
      <c r="EU572" s="102"/>
      <c r="EV572" s="102"/>
      <c r="EW572" s="102"/>
      <c r="EX572" s="102"/>
      <c r="EY572" s="102"/>
      <c r="EZ572" s="102"/>
      <c r="FA572" s="102"/>
      <c r="FB572" s="102"/>
      <c r="FC572" s="102"/>
      <c r="FD572" s="102"/>
      <c r="FE572" s="102"/>
      <c r="FF572" s="102"/>
      <c r="FG572" s="102"/>
      <c r="FH572" s="102"/>
      <c r="FI572" s="102"/>
      <c r="FJ572" s="102"/>
      <c r="FK572" s="102"/>
      <c r="FL572" s="102"/>
      <c r="FM572" s="102"/>
      <c r="FN572" s="102"/>
      <c r="FO572" s="102"/>
      <c r="FP572" s="102"/>
      <c r="FQ572" s="102"/>
      <c r="FR572" s="102"/>
      <c r="FS572" s="102"/>
      <c r="FT572" s="102"/>
      <c r="FU572" s="102"/>
      <c r="FV572" s="102"/>
      <c r="FW572" s="102"/>
      <c r="FX572" s="102"/>
      <c r="FY572" s="102"/>
      <c r="FZ572" s="102"/>
      <c r="GA572" s="102"/>
      <c r="GB572" s="102"/>
      <c r="GC572" s="102"/>
      <c r="GD572" s="102"/>
      <c r="GE572" s="102"/>
      <c r="GF572" s="102"/>
      <c r="GG572" s="102"/>
      <c r="GH572" s="102"/>
      <c r="GI572" s="102"/>
      <c r="GJ572" s="102"/>
      <c r="GK572" s="102"/>
      <c r="GL572" s="102"/>
      <c r="GM572" s="102"/>
      <c r="GN572" s="102"/>
      <c r="GO572" s="102"/>
      <c r="GP572" s="102"/>
      <c r="GQ572" s="102"/>
      <c r="GR572" s="102"/>
      <c r="GS572" s="102"/>
      <c r="GT572" s="102"/>
      <c r="GU572" s="102"/>
      <c r="GV572" s="102"/>
      <c r="GW572" s="102"/>
      <c r="GX572" s="102"/>
      <c r="GY572" s="102"/>
      <c r="GZ572" s="102"/>
      <c r="HA572" s="102"/>
      <c r="HB572" s="102"/>
      <c r="HC572" s="102"/>
      <c r="HD572" s="102"/>
      <c r="HE572" s="102"/>
      <c r="HF572" s="102"/>
      <c r="HG572" s="102"/>
      <c r="HH572" s="102"/>
      <c r="HI572" s="102"/>
      <c r="HJ572" s="102"/>
      <c r="HK572" s="102"/>
      <c r="HL572" s="102"/>
      <c r="HM572" s="102"/>
      <c r="HN572" s="102"/>
      <c r="HO572" s="102"/>
      <c r="HP572" s="102"/>
      <c r="HQ572" s="102"/>
      <c r="HR572" s="102"/>
    </row>
    <row r="573" spans="1:243">
      <c r="A573" s="95" t="s">
        <v>2317</v>
      </c>
      <c r="B573" s="110" t="s">
        <v>2316</v>
      </c>
      <c r="C573" s="123"/>
      <c r="D573" s="56">
        <f>D574</f>
        <v>348931.97</v>
      </c>
      <c r="E573" s="56">
        <f t="shared" si="205"/>
        <v>3766587.5399999996</v>
      </c>
      <c r="F573" s="56">
        <f t="shared" si="205"/>
        <v>44100476.399999999</v>
      </c>
      <c r="G573" s="56">
        <f t="shared" si="205"/>
        <v>321000</v>
      </c>
      <c r="H573" s="56">
        <f t="shared" si="205"/>
        <v>1243400</v>
      </c>
      <c r="I573" s="56">
        <f t="shared" si="205"/>
        <v>1284000</v>
      </c>
      <c r="J573" s="56">
        <f t="shared" si="205"/>
        <v>1325000</v>
      </c>
      <c r="K573" s="56">
        <f t="shared" si="205"/>
        <v>1368000</v>
      </c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  <c r="AR573" s="102"/>
      <c r="AS573" s="102"/>
      <c r="AT573" s="102"/>
      <c r="AU573" s="102"/>
      <c r="AV573" s="102"/>
      <c r="AW573" s="102"/>
      <c r="AX573" s="102"/>
      <c r="AY573" s="102"/>
      <c r="AZ573" s="102"/>
      <c r="BA573" s="102"/>
      <c r="BB573" s="102"/>
      <c r="BC573" s="102"/>
      <c r="BD573" s="102"/>
      <c r="BE573" s="102"/>
      <c r="BF573" s="102"/>
      <c r="BG573" s="102"/>
      <c r="BH573" s="102"/>
      <c r="BI573" s="102"/>
      <c r="BJ573" s="102"/>
      <c r="BK573" s="102"/>
      <c r="BL573" s="102"/>
      <c r="BM573" s="102"/>
      <c r="BN573" s="102"/>
      <c r="BO573" s="102"/>
      <c r="BP573" s="102"/>
      <c r="BQ573" s="102"/>
      <c r="BR573" s="102"/>
      <c r="BS573" s="102"/>
      <c r="BT573" s="102"/>
      <c r="BU573" s="102"/>
      <c r="BV573" s="102"/>
      <c r="BW573" s="102"/>
      <c r="BX573" s="102"/>
      <c r="BY573" s="102"/>
      <c r="BZ573" s="102"/>
      <c r="CA573" s="102"/>
      <c r="CB573" s="102"/>
      <c r="CC573" s="102"/>
      <c r="CD573" s="102"/>
      <c r="CE573" s="102"/>
      <c r="CF573" s="102"/>
      <c r="CG573" s="102"/>
      <c r="CH573" s="102"/>
      <c r="CI573" s="102"/>
      <c r="CJ573" s="102"/>
      <c r="CK573" s="102"/>
      <c r="CL573" s="102"/>
      <c r="CM573" s="102"/>
      <c r="CN573" s="102"/>
      <c r="CO573" s="102"/>
      <c r="CP573" s="102"/>
      <c r="CQ573" s="102"/>
      <c r="CR573" s="102"/>
      <c r="CS573" s="102"/>
      <c r="CT573" s="102"/>
      <c r="CU573" s="102"/>
      <c r="CV573" s="102"/>
      <c r="CW573" s="102"/>
      <c r="CX573" s="102"/>
      <c r="CY573" s="102"/>
      <c r="CZ573" s="102"/>
      <c r="DA573" s="102"/>
      <c r="DB573" s="102"/>
      <c r="DC573" s="102"/>
      <c r="DD573" s="102"/>
      <c r="DE573" s="102"/>
      <c r="DF573" s="102"/>
      <c r="DG573" s="102"/>
      <c r="DH573" s="102"/>
      <c r="DI573" s="102"/>
      <c r="DJ573" s="102"/>
      <c r="DK573" s="102"/>
      <c r="DL573" s="102"/>
      <c r="DM573" s="102"/>
      <c r="DN573" s="102"/>
      <c r="DO573" s="102"/>
      <c r="DP573" s="102"/>
      <c r="DQ573" s="102"/>
      <c r="DR573" s="102"/>
      <c r="DS573" s="102"/>
      <c r="DT573" s="102"/>
      <c r="DU573" s="102"/>
      <c r="DV573" s="102"/>
      <c r="DW573" s="102"/>
      <c r="DX573" s="102"/>
      <c r="DY573" s="102"/>
      <c r="DZ573" s="102"/>
      <c r="EA573" s="102"/>
      <c r="EB573" s="102"/>
      <c r="EC573" s="102"/>
      <c r="ED573" s="102"/>
      <c r="EE573" s="102"/>
      <c r="EF573" s="102"/>
      <c r="EG573" s="102"/>
      <c r="EH573" s="102"/>
      <c r="EI573" s="102"/>
      <c r="EJ573" s="102"/>
      <c r="EK573" s="102"/>
      <c r="EL573" s="102"/>
      <c r="EM573" s="102"/>
      <c r="EN573" s="102"/>
      <c r="EO573" s="102"/>
      <c r="EP573" s="102"/>
      <c r="EQ573" s="102"/>
      <c r="ER573" s="102"/>
      <c r="ES573" s="102"/>
      <c r="ET573" s="102"/>
      <c r="EU573" s="102"/>
      <c r="EV573" s="102"/>
      <c r="EW573" s="102"/>
      <c r="EX573" s="102"/>
      <c r="EY573" s="102"/>
      <c r="EZ573" s="102"/>
      <c r="FA573" s="102"/>
      <c r="FB573" s="102"/>
      <c r="FC573" s="102"/>
      <c r="FD573" s="102"/>
      <c r="FE573" s="102"/>
      <c r="FF573" s="102"/>
      <c r="FG573" s="102"/>
      <c r="FH573" s="102"/>
      <c r="FI573" s="102"/>
      <c r="FJ573" s="102"/>
      <c r="FK573" s="102"/>
      <c r="FL573" s="102"/>
      <c r="FM573" s="102"/>
      <c r="FN573" s="102"/>
      <c r="FO573" s="102"/>
      <c r="FP573" s="102"/>
      <c r="FQ573" s="102"/>
      <c r="FR573" s="102"/>
      <c r="FS573" s="102"/>
      <c r="FT573" s="102"/>
      <c r="FU573" s="102"/>
      <c r="FV573" s="102"/>
      <c r="FW573" s="102"/>
      <c r="FX573" s="102"/>
      <c r="FY573" s="102"/>
      <c r="FZ573" s="102"/>
      <c r="GA573" s="102"/>
      <c r="GB573" s="102"/>
      <c r="GC573" s="102"/>
      <c r="GD573" s="102"/>
      <c r="GE573" s="102"/>
      <c r="GF573" s="102"/>
      <c r="GG573" s="102"/>
      <c r="GH573" s="102"/>
      <c r="GI573" s="102"/>
      <c r="GJ573" s="102"/>
      <c r="GK573" s="102"/>
      <c r="GL573" s="102"/>
      <c r="GM573" s="102"/>
      <c r="GN573" s="102"/>
      <c r="GO573" s="102"/>
      <c r="GP573" s="102"/>
      <c r="GQ573" s="102"/>
      <c r="GR573" s="102"/>
      <c r="GS573" s="102"/>
      <c r="GT573" s="102"/>
      <c r="GU573" s="102"/>
      <c r="GV573" s="102"/>
      <c r="GW573" s="102"/>
      <c r="GX573" s="102"/>
      <c r="GY573" s="102"/>
      <c r="GZ573" s="102"/>
      <c r="HA573" s="102"/>
      <c r="HB573" s="102"/>
      <c r="HC573" s="102"/>
      <c r="HD573" s="102"/>
      <c r="HE573" s="102"/>
      <c r="HF573" s="102"/>
      <c r="HG573" s="102"/>
      <c r="HH573" s="102"/>
      <c r="HI573" s="102"/>
      <c r="HJ573" s="102"/>
      <c r="HK573" s="102"/>
      <c r="HL573" s="102"/>
      <c r="HM573" s="102"/>
      <c r="HN573" s="102"/>
      <c r="HO573" s="102"/>
      <c r="HP573" s="102"/>
      <c r="HQ573" s="102"/>
      <c r="HR573" s="102"/>
    </row>
    <row r="574" spans="1:243" hidden="1">
      <c r="A574" s="95" t="s">
        <v>2318</v>
      </c>
      <c r="B574" s="110" t="s">
        <v>2319</v>
      </c>
      <c r="C574" s="123"/>
      <c r="D574" s="56">
        <f>SUM(D575:D579)</f>
        <v>348931.97</v>
      </c>
      <c r="E574" s="56">
        <f>SUM(E575:E580)</f>
        <v>3766587.5399999996</v>
      </c>
      <c r="F574" s="56">
        <f>SUM(F575:F587)</f>
        <v>44100476.399999999</v>
      </c>
      <c r="G574" s="56">
        <f t="shared" ref="G574" si="206">SUM(G575:G587)</f>
        <v>321000</v>
      </c>
      <c r="H574" s="56">
        <f>SUM(H575:H588)</f>
        <v>1243400</v>
      </c>
      <c r="I574" s="56">
        <f t="shared" ref="I574:K574" si="207">SUM(I575:I588)</f>
        <v>1284000</v>
      </c>
      <c r="J574" s="56">
        <f t="shared" si="207"/>
        <v>1325000</v>
      </c>
      <c r="K574" s="56">
        <f t="shared" si="207"/>
        <v>1368000</v>
      </c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  <c r="AR574" s="102"/>
      <c r="AS574" s="102"/>
      <c r="AT574" s="102"/>
      <c r="AU574" s="102"/>
      <c r="AV574" s="102"/>
      <c r="AW574" s="102"/>
      <c r="AX574" s="102"/>
      <c r="AY574" s="102"/>
      <c r="AZ574" s="102"/>
      <c r="BA574" s="102"/>
      <c r="BB574" s="102"/>
      <c r="BC574" s="102"/>
      <c r="BD574" s="102"/>
      <c r="BE574" s="102"/>
      <c r="BF574" s="102"/>
      <c r="BG574" s="102"/>
      <c r="BH574" s="102"/>
      <c r="BI574" s="102"/>
      <c r="BJ574" s="102"/>
      <c r="BK574" s="102"/>
      <c r="BL574" s="102"/>
      <c r="BM574" s="102"/>
      <c r="BN574" s="102"/>
      <c r="BO574" s="102"/>
      <c r="BP574" s="102"/>
      <c r="BQ574" s="102"/>
      <c r="BR574" s="102"/>
      <c r="BS574" s="102"/>
      <c r="BT574" s="102"/>
      <c r="BU574" s="102"/>
      <c r="BV574" s="102"/>
      <c r="BW574" s="102"/>
      <c r="BX574" s="102"/>
      <c r="BY574" s="102"/>
      <c r="BZ574" s="102"/>
      <c r="CA574" s="102"/>
      <c r="CB574" s="102"/>
      <c r="CC574" s="102"/>
      <c r="CD574" s="102"/>
      <c r="CE574" s="102"/>
      <c r="CF574" s="102"/>
      <c r="CG574" s="102"/>
      <c r="CH574" s="102"/>
      <c r="CI574" s="102"/>
      <c r="CJ574" s="102"/>
      <c r="CK574" s="102"/>
      <c r="CL574" s="102"/>
      <c r="CM574" s="102"/>
      <c r="CN574" s="102"/>
      <c r="CO574" s="102"/>
      <c r="CP574" s="102"/>
      <c r="CQ574" s="102"/>
      <c r="CR574" s="102"/>
      <c r="CS574" s="102"/>
      <c r="CT574" s="102"/>
      <c r="CU574" s="102"/>
      <c r="CV574" s="102"/>
      <c r="CW574" s="102"/>
      <c r="CX574" s="102"/>
      <c r="CY574" s="102"/>
      <c r="CZ574" s="102"/>
      <c r="DA574" s="102"/>
      <c r="DB574" s="102"/>
      <c r="DC574" s="102"/>
      <c r="DD574" s="102"/>
      <c r="DE574" s="102"/>
      <c r="DF574" s="102"/>
      <c r="DG574" s="102"/>
      <c r="DH574" s="102"/>
      <c r="DI574" s="102"/>
      <c r="DJ574" s="102"/>
      <c r="DK574" s="102"/>
      <c r="DL574" s="102"/>
      <c r="DM574" s="102"/>
      <c r="DN574" s="102"/>
      <c r="DO574" s="102"/>
      <c r="DP574" s="102"/>
      <c r="DQ574" s="102"/>
      <c r="DR574" s="102"/>
      <c r="DS574" s="102"/>
      <c r="DT574" s="102"/>
      <c r="DU574" s="102"/>
      <c r="DV574" s="102"/>
      <c r="DW574" s="102"/>
      <c r="DX574" s="102"/>
      <c r="DY574" s="102"/>
      <c r="DZ574" s="102"/>
      <c r="EA574" s="102"/>
      <c r="EB574" s="102"/>
      <c r="EC574" s="102"/>
      <c r="ED574" s="102"/>
      <c r="EE574" s="102"/>
      <c r="EF574" s="102"/>
      <c r="EG574" s="102"/>
      <c r="EH574" s="102"/>
      <c r="EI574" s="102"/>
      <c r="EJ574" s="102"/>
      <c r="EK574" s="102"/>
      <c r="EL574" s="102"/>
      <c r="EM574" s="102"/>
      <c r="EN574" s="102"/>
      <c r="EO574" s="102"/>
      <c r="EP574" s="102"/>
      <c r="EQ574" s="102"/>
      <c r="ER574" s="102"/>
      <c r="ES574" s="102"/>
      <c r="ET574" s="102"/>
      <c r="EU574" s="102"/>
      <c r="EV574" s="102"/>
      <c r="EW574" s="102"/>
      <c r="EX574" s="102"/>
      <c r="EY574" s="102"/>
      <c r="EZ574" s="102"/>
      <c r="FA574" s="102"/>
      <c r="FB574" s="102"/>
      <c r="FC574" s="102"/>
      <c r="FD574" s="102"/>
      <c r="FE574" s="102"/>
      <c r="FF574" s="102"/>
      <c r="FG574" s="102"/>
      <c r="FH574" s="102"/>
      <c r="FI574" s="102"/>
      <c r="FJ574" s="102"/>
      <c r="FK574" s="102"/>
      <c r="FL574" s="102"/>
      <c r="FM574" s="102"/>
      <c r="FN574" s="102"/>
      <c r="FO574" s="102"/>
      <c r="FP574" s="102"/>
      <c r="FQ574" s="102"/>
      <c r="FR574" s="102"/>
      <c r="FS574" s="102"/>
      <c r="FT574" s="102"/>
      <c r="FU574" s="102"/>
      <c r="FV574" s="102"/>
      <c r="FW574" s="102"/>
      <c r="FX574" s="102"/>
      <c r="FY574" s="102"/>
      <c r="FZ574" s="102"/>
      <c r="GA574" s="102"/>
      <c r="GB574" s="102"/>
      <c r="GC574" s="102"/>
      <c r="GD574" s="102"/>
      <c r="GE574" s="102"/>
      <c r="GF574" s="102"/>
      <c r="GG574" s="102"/>
      <c r="GH574" s="102"/>
      <c r="GI574" s="102"/>
      <c r="GJ574" s="102"/>
      <c r="GK574" s="102"/>
      <c r="GL574" s="102"/>
      <c r="GM574" s="102"/>
      <c r="GN574" s="102"/>
      <c r="GO574" s="102"/>
      <c r="GP574" s="102"/>
      <c r="GQ574" s="102"/>
      <c r="GR574" s="102"/>
      <c r="GS574" s="102"/>
      <c r="GT574" s="102"/>
      <c r="GU574" s="102"/>
      <c r="GV574" s="102"/>
      <c r="GW574" s="102"/>
      <c r="GX574" s="102"/>
      <c r="GY574" s="102"/>
      <c r="GZ574" s="102"/>
      <c r="HA574" s="102"/>
      <c r="HB574" s="102"/>
      <c r="HC574" s="102"/>
      <c r="HD574" s="102"/>
      <c r="HE574" s="102"/>
      <c r="HF574" s="102"/>
      <c r="HG574" s="102"/>
      <c r="HH574" s="102"/>
      <c r="HI574" s="102"/>
      <c r="HJ574" s="102"/>
      <c r="HK574" s="102"/>
      <c r="HL574" s="102"/>
      <c r="HM574" s="102"/>
      <c r="HN574" s="102"/>
      <c r="HO574" s="102"/>
      <c r="HP574" s="102"/>
      <c r="HQ574" s="102"/>
      <c r="HR574" s="102"/>
    </row>
    <row r="575" spans="1:243" s="156" customFormat="1" hidden="1">
      <c r="A575" s="93" t="s">
        <v>2320</v>
      </c>
      <c r="B575" s="111" t="s">
        <v>924</v>
      </c>
      <c r="C575" s="123" t="s">
        <v>29</v>
      </c>
      <c r="D575" s="58">
        <v>272813.48</v>
      </c>
      <c r="E575" s="58">
        <v>171543.53</v>
      </c>
      <c r="F575" s="58">
        <v>172655.19</v>
      </c>
      <c r="G575" s="58">
        <v>171000</v>
      </c>
      <c r="H575" s="58">
        <v>177000</v>
      </c>
      <c r="I575" s="58">
        <v>183000</v>
      </c>
      <c r="J575" s="58">
        <v>189000</v>
      </c>
      <c r="K575" s="58">
        <v>195000</v>
      </c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  <c r="CW575" s="155"/>
      <c r="CX575" s="155"/>
      <c r="CY575" s="155"/>
      <c r="CZ575" s="155"/>
      <c r="DA575" s="155"/>
      <c r="DB575" s="155"/>
      <c r="DC575" s="155"/>
      <c r="DD575" s="155"/>
      <c r="DE575" s="155"/>
      <c r="DF575" s="155"/>
      <c r="DG575" s="155"/>
      <c r="DH575" s="155"/>
      <c r="DI575" s="155"/>
      <c r="DJ575" s="155"/>
      <c r="DK575" s="155"/>
      <c r="DL575" s="155"/>
      <c r="DM575" s="155"/>
      <c r="DN575" s="155"/>
      <c r="DO575" s="155"/>
      <c r="DP575" s="155"/>
      <c r="DQ575" s="155"/>
      <c r="DR575" s="155"/>
      <c r="DS575" s="155"/>
      <c r="DT575" s="155"/>
      <c r="DU575" s="155"/>
      <c r="DV575" s="155"/>
      <c r="DW575" s="155"/>
      <c r="DX575" s="155"/>
      <c r="DY575" s="155"/>
      <c r="DZ575" s="155"/>
      <c r="EA575" s="155"/>
      <c r="EB575" s="155"/>
      <c r="EC575" s="155"/>
      <c r="ED575" s="155"/>
      <c r="EE575" s="155"/>
      <c r="EF575" s="155"/>
      <c r="EG575" s="155"/>
      <c r="EH575" s="155"/>
      <c r="EI575" s="155"/>
      <c r="EJ575" s="155"/>
      <c r="EK575" s="155"/>
      <c r="EL575" s="155"/>
      <c r="EM575" s="155"/>
      <c r="EN575" s="155"/>
      <c r="EO575" s="155"/>
      <c r="EP575" s="155"/>
      <c r="EQ575" s="155"/>
      <c r="ER575" s="155"/>
      <c r="ES575" s="155"/>
      <c r="ET575" s="155"/>
      <c r="EU575" s="155"/>
      <c r="EV575" s="155"/>
      <c r="EW575" s="155"/>
      <c r="EX575" s="155"/>
      <c r="EY575" s="155"/>
      <c r="EZ575" s="155"/>
      <c r="FA575" s="155"/>
      <c r="FB575" s="155"/>
      <c r="FC575" s="155"/>
      <c r="FD575" s="155"/>
      <c r="FE575" s="155"/>
      <c r="FF575" s="155"/>
      <c r="FG575" s="155"/>
      <c r="FH575" s="155"/>
      <c r="FI575" s="155"/>
      <c r="FJ575" s="155"/>
      <c r="FK575" s="155"/>
      <c r="FL575" s="155"/>
      <c r="FM575" s="155"/>
      <c r="FN575" s="155"/>
      <c r="FO575" s="155"/>
      <c r="FP575" s="155"/>
      <c r="FQ575" s="155"/>
      <c r="FR575" s="155"/>
      <c r="FS575" s="155"/>
      <c r="FT575" s="155"/>
      <c r="FU575" s="155"/>
      <c r="FV575" s="155"/>
      <c r="FW575" s="155"/>
      <c r="FX575" s="155"/>
      <c r="FY575" s="155"/>
      <c r="FZ575" s="155"/>
      <c r="GA575" s="155"/>
      <c r="GB575" s="155"/>
      <c r="GC575" s="155"/>
      <c r="GD575" s="155"/>
      <c r="GE575" s="155"/>
      <c r="GF575" s="155"/>
      <c r="GG575" s="155"/>
      <c r="GH575" s="155"/>
      <c r="GI575" s="155"/>
      <c r="GJ575" s="155"/>
      <c r="GK575" s="155"/>
      <c r="GL575" s="155"/>
      <c r="GM575" s="155"/>
      <c r="GN575" s="155"/>
      <c r="GO575" s="155"/>
      <c r="GP575" s="155"/>
      <c r="GQ575" s="155"/>
      <c r="GR575" s="155"/>
      <c r="GS575" s="155"/>
      <c r="GT575" s="155"/>
      <c r="GU575" s="155"/>
      <c r="GV575" s="155"/>
      <c r="GW575" s="155"/>
      <c r="GX575" s="155"/>
      <c r="GY575" s="155"/>
      <c r="GZ575" s="155"/>
      <c r="HA575" s="155"/>
      <c r="HB575" s="155"/>
      <c r="HC575" s="155"/>
      <c r="HD575" s="155"/>
      <c r="HE575" s="155"/>
      <c r="HF575" s="155"/>
      <c r="HG575" s="155"/>
      <c r="HH575" s="155"/>
      <c r="HI575" s="155"/>
      <c r="HJ575" s="155"/>
      <c r="HK575" s="155"/>
      <c r="HL575" s="155"/>
      <c r="HM575" s="155"/>
      <c r="HN575" s="155"/>
      <c r="HO575" s="155"/>
      <c r="HP575" s="155"/>
      <c r="HQ575" s="155"/>
      <c r="HR575" s="155"/>
    </row>
    <row r="576" spans="1:243" s="156" customFormat="1" hidden="1">
      <c r="A576" s="93" t="s">
        <v>2321</v>
      </c>
      <c r="B576" s="111" t="s">
        <v>2322</v>
      </c>
      <c r="C576" s="123" t="s">
        <v>1052</v>
      </c>
      <c r="D576" s="58">
        <v>16905.099999999999</v>
      </c>
      <c r="E576" s="58"/>
      <c r="F576" s="58"/>
      <c r="G576" s="58"/>
      <c r="H576" s="58"/>
      <c r="I576" s="58"/>
      <c r="J576" s="58"/>
      <c r="K576" s="58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  <c r="CW576" s="155"/>
      <c r="CX576" s="155"/>
      <c r="CY576" s="155"/>
      <c r="CZ576" s="155"/>
      <c r="DA576" s="155"/>
      <c r="DB576" s="155"/>
      <c r="DC576" s="155"/>
      <c r="DD576" s="155"/>
      <c r="DE576" s="155"/>
      <c r="DF576" s="155"/>
      <c r="DG576" s="155"/>
      <c r="DH576" s="155"/>
      <c r="DI576" s="155"/>
      <c r="DJ576" s="155"/>
      <c r="DK576" s="155"/>
      <c r="DL576" s="155"/>
      <c r="DM576" s="155"/>
      <c r="DN576" s="155"/>
      <c r="DO576" s="155"/>
      <c r="DP576" s="155"/>
      <c r="DQ576" s="155"/>
      <c r="DR576" s="155"/>
      <c r="DS576" s="155"/>
      <c r="DT576" s="155"/>
      <c r="DU576" s="155"/>
      <c r="DV576" s="155"/>
      <c r="DW576" s="155"/>
      <c r="DX576" s="155"/>
      <c r="DY576" s="155"/>
      <c r="DZ576" s="155"/>
      <c r="EA576" s="155"/>
      <c r="EB576" s="155"/>
      <c r="EC576" s="155"/>
      <c r="ED576" s="155"/>
      <c r="EE576" s="155"/>
      <c r="EF576" s="155"/>
      <c r="EG576" s="155"/>
      <c r="EH576" s="155"/>
      <c r="EI576" s="155"/>
      <c r="EJ576" s="155"/>
      <c r="EK576" s="155"/>
      <c r="EL576" s="155"/>
      <c r="EM576" s="155"/>
      <c r="EN576" s="155"/>
      <c r="EO576" s="155"/>
      <c r="EP576" s="155"/>
      <c r="EQ576" s="155"/>
      <c r="ER576" s="155"/>
      <c r="ES576" s="155"/>
      <c r="ET576" s="155"/>
      <c r="EU576" s="155"/>
      <c r="EV576" s="155"/>
      <c r="EW576" s="155"/>
      <c r="EX576" s="155"/>
      <c r="EY576" s="155"/>
      <c r="EZ576" s="155"/>
      <c r="FA576" s="155"/>
      <c r="FB576" s="155"/>
      <c r="FC576" s="155"/>
      <c r="FD576" s="155"/>
      <c r="FE576" s="155"/>
      <c r="FF576" s="155"/>
      <c r="FG576" s="155"/>
      <c r="FH576" s="155"/>
      <c r="FI576" s="155"/>
      <c r="FJ576" s="155"/>
      <c r="FK576" s="155"/>
      <c r="FL576" s="155"/>
      <c r="FM576" s="155"/>
      <c r="FN576" s="155"/>
      <c r="FO576" s="155"/>
      <c r="FP576" s="155"/>
      <c r="FQ576" s="155"/>
      <c r="FR576" s="155"/>
      <c r="FS576" s="155"/>
      <c r="FT576" s="155"/>
      <c r="FU576" s="155"/>
      <c r="FV576" s="155"/>
      <c r="FW576" s="155"/>
      <c r="FX576" s="155"/>
      <c r="FY576" s="155"/>
      <c r="FZ576" s="155"/>
      <c r="GA576" s="155"/>
      <c r="GB576" s="155"/>
      <c r="GC576" s="155"/>
      <c r="GD576" s="155"/>
      <c r="GE576" s="155"/>
      <c r="GF576" s="155"/>
      <c r="GG576" s="155"/>
      <c r="GH576" s="155"/>
      <c r="GI576" s="155"/>
      <c r="GJ576" s="155"/>
      <c r="GK576" s="155"/>
      <c r="GL576" s="155"/>
      <c r="GM576" s="155"/>
      <c r="GN576" s="155"/>
      <c r="GO576" s="155"/>
      <c r="GP576" s="155"/>
      <c r="GQ576" s="155"/>
      <c r="GR576" s="155"/>
      <c r="GS576" s="155"/>
      <c r="GT576" s="155"/>
      <c r="GU576" s="155"/>
      <c r="GV576" s="155"/>
      <c r="GW576" s="155"/>
      <c r="GX576" s="155"/>
      <c r="GY576" s="155"/>
      <c r="GZ576" s="155"/>
      <c r="HA576" s="155"/>
      <c r="HB576" s="155"/>
      <c r="HC576" s="155"/>
      <c r="HD576" s="155"/>
      <c r="HE576" s="155"/>
      <c r="HF576" s="155"/>
      <c r="HG576" s="155"/>
      <c r="HH576" s="155"/>
      <c r="HI576" s="155"/>
      <c r="HJ576" s="155"/>
      <c r="HK576" s="155"/>
      <c r="HL576" s="155"/>
      <c r="HM576" s="155"/>
      <c r="HN576" s="155"/>
      <c r="HO576" s="155"/>
      <c r="HP576" s="155"/>
      <c r="HQ576" s="155"/>
      <c r="HR576" s="155"/>
    </row>
    <row r="577" spans="1:243" s="156" customFormat="1" hidden="1">
      <c r="A577" s="93" t="s">
        <v>2323</v>
      </c>
      <c r="B577" s="111" t="s">
        <v>2324</v>
      </c>
      <c r="C577" s="123" t="s">
        <v>1582</v>
      </c>
      <c r="D577" s="58">
        <v>9183</v>
      </c>
      <c r="E577" s="58"/>
      <c r="F577" s="58"/>
      <c r="G577" s="58"/>
      <c r="H577" s="58"/>
      <c r="I577" s="58"/>
      <c r="J577" s="58"/>
      <c r="K577" s="58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  <c r="CW577" s="155"/>
      <c r="CX577" s="155"/>
      <c r="CY577" s="155"/>
      <c r="CZ577" s="155"/>
      <c r="DA577" s="155"/>
      <c r="DB577" s="155"/>
      <c r="DC577" s="155"/>
      <c r="DD577" s="155"/>
      <c r="DE577" s="155"/>
      <c r="DF577" s="155"/>
      <c r="DG577" s="155"/>
      <c r="DH577" s="155"/>
      <c r="DI577" s="155"/>
      <c r="DJ577" s="155"/>
      <c r="DK577" s="155"/>
      <c r="DL577" s="155"/>
      <c r="DM577" s="155"/>
      <c r="DN577" s="155"/>
      <c r="DO577" s="155"/>
      <c r="DP577" s="155"/>
      <c r="DQ577" s="155"/>
      <c r="DR577" s="155"/>
      <c r="DS577" s="155"/>
      <c r="DT577" s="155"/>
      <c r="DU577" s="155"/>
      <c r="DV577" s="155"/>
      <c r="DW577" s="155"/>
      <c r="DX577" s="155"/>
      <c r="DY577" s="155"/>
      <c r="DZ577" s="155"/>
      <c r="EA577" s="155"/>
      <c r="EB577" s="155"/>
      <c r="EC577" s="155"/>
      <c r="ED577" s="155"/>
      <c r="EE577" s="155"/>
      <c r="EF577" s="155"/>
      <c r="EG577" s="155"/>
      <c r="EH577" s="155"/>
      <c r="EI577" s="155"/>
      <c r="EJ577" s="155"/>
      <c r="EK577" s="155"/>
      <c r="EL577" s="155"/>
      <c r="EM577" s="155"/>
      <c r="EN577" s="155"/>
      <c r="EO577" s="155"/>
      <c r="EP577" s="155"/>
      <c r="EQ577" s="155"/>
      <c r="ER577" s="155"/>
      <c r="ES577" s="155"/>
      <c r="ET577" s="155"/>
      <c r="EU577" s="155"/>
      <c r="EV577" s="155"/>
      <c r="EW577" s="155"/>
      <c r="EX577" s="155"/>
      <c r="EY577" s="155"/>
      <c r="EZ577" s="155"/>
      <c r="FA577" s="155"/>
      <c r="FB577" s="155"/>
      <c r="FC577" s="155"/>
      <c r="FD577" s="155"/>
      <c r="FE577" s="155"/>
      <c r="FF577" s="155"/>
      <c r="FG577" s="155"/>
      <c r="FH577" s="155"/>
      <c r="FI577" s="155"/>
      <c r="FJ577" s="155"/>
      <c r="FK577" s="155"/>
      <c r="FL577" s="155"/>
      <c r="FM577" s="155"/>
      <c r="FN577" s="155"/>
      <c r="FO577" s="155"/>
      <c r="FP577" s="155"/>
      <c r="FQ577" s="155"/>
      <c r="FR577" s="155"/>
      <c r="FS577" s="155"/>
      <c r="FT577" s="155"/>
      <c r="FU577" s="155"/>
      <c r="FV577" s="155"/>
      <c r="FW577" s="155"/>
      <c r="FX577" s="155"/>
      <c r="FY577" s="155"/>
      <c r="FZ577" s="155"/>
      <c r="GA577" s="155"/>
      <c r="GB577" s="155"/>
      <c r="GC577" s="155"/>
      <c r="GD577" s="155"/>
      <c r="GE577" s="155"/>
      <c r="GF577" s="155"/>
      <c r="GG577" s="155"/>
      <c r="GH577" s="155"/>
      <c r="GI577" s="155"/>
      <c r="GJ577" s="155"/>
      <c r="GK577" s="155"/>
      <c r="GL577" s="155"/>
      <c r="GM577" s="155"/>
      <c r="GN577" s="155"/>
      <c r="GO577" s="155"/>
      <c r="GP577" s="155"/>
      <c r="GQ577" s="155"/>
      <c r="GR577" s="155"/>
      <c r="GS577" s="155"/>
      <c r="GT577" s="155"/>
      <c r="GU577" s="155"/>
      <c r="GV577" s="155"/>
      <c r="GW577" s="155"/>
      <c r="GX577" s="155"/>
      <c r="GY577" s="155"/>
      <c r="GZ577" s="155"/>
      <c r="HA577" s="155"/>
      <c r="HB577" s="155"/>
      <c r="HC577" s="155"/>
      <c r="HD577" s="155"/>
      <c r="HE577" s="155"/>
      <c r="HF577" s="155"/>
      <c r="HG577" s="155"/>
      <c r="HH577" s="155"/>
      <c r="HI577" s="155"/>
      <c r="HJ577" s="155"/>
      <c r="HK577" s="155"/>
      <c r="HL577" s="155"/>
      <c r="HM577" s="155"/>
      <c r="HN577" s="155"/>
      <c r="HO577" s="155"/>
      <c r="HP577" s="155"/>
      <c r="HQ577" s="155"/>
      <c r="HR577" s="155"/>
    </row>
    <row r="578" spans="1:243" s="156" customFormat="1" hidden="1">
      <c r="A578" s="93" t="s">
        <v>2325</v>
      </c>
      <c r="B578" s="111" t="s">
        <v>2326</v>
      </c>
      <c r="C578" s="123" t="s">
        <v>1583</v>
      </c>
      <c r="D578" s="58">
        <v>6879.21</v>
      </c>
      <c r="E578" s="58"/>
      <c r="F578" s="58"/>
      <c r="G578" s="58"/>
      <c r="H578" s="58"/>
      <c r="I578" s="58"/>
      <c r="J578" s="58"/>
      <c r="K578" s="58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  <c r="CW578" s="155"/>
      <c r="CX578" s="155"/>
      <c r="CY578" s="155"/>
      <c r="CZ578" s="155"/>
      <c r="DA578" s="155"/>
      <c r="DB578" s="155"/>
      <c r="DC578" s="155"/>
      <c r="DD578" s="155"/>
      <c r="DE578" s="155"/>
      <c r="DF578" s="155"/>
      <c r="DG578" s="155"/>
      <c r="DH578" s="155"/>
      <c r="DI578" s="155"/>
      <c r="DJ578" s="155"/>
      <c r="DK578" s="155"/>
      <c r="DL578" s="155"/>
      <c r="DM578" s="155"/>
      <c r="DN578" s="155"/>
      <c r="DO578" s="155"/>
      <c r="DP578" s="155"/>
      <c r="DQ578" s="155"/>
      <c r="DR578" s="155"/>
      <c r="DS578" s="155"/>
      <c r="DT578" s="155"/>
      <c r="DU578" s="155"/>
      <c r="DV578" s="155"/>
      <c r="DW578" s="155"/>
      <c r="DX578" s="155"/>
      <c r="DY578" s="155"/>
      <c r="DZ578" s="155"/>
      <c r="EA578" s="155"/>
      <c r="EB578" s="155"/>
      <c r="EC578" s="155"/>
      <c r="ED578" s="155"/>
      <c r="EE578" s="155"/>
      <c r="EF578" s="155"/>
      <c r="EG578" s="155"/>
      <c r="EH578" s="155"/>
      <c r="EI578" s="155"/>
      <c r="EJ578" s="155"/>
      <c r="EK578" s="155"/>
      <c r="EL578" s="155"/>
      <c r="EM578" s="155"/>
      <c r="EN578" s="155"/>
      <c r="EO578" s="155"/>
      <c r="EP578" s="155"/>
      <c r="EQ578" s="155"/>
      <c r="ER578" s="155"/>
      <c r="ES578" s="155"/>
      <c r="ET578" s="155"/>
      <c r="EU578" s="155"/>
      <c r="EV578" s="155"/>
      <c r="EW578" s="155"/>
      <c r="EX578" s="155"/>
      <c r="EY578" s="155"/>
      <c r="EZ578" s="155"/>
      <c r="FA578" s="155"/>
      <c r="FB578" s="155"/>
      <c r="FC578" s="155"/>
      <c r="FD578" s="155"/>
      <c r="FE578" s="155"/>
      <c r="FF578" s="155"/>
      <c r="FG578" s="155"/>
      <c r="FH578" s="155"/>
      <c r="FI578" s="155"/>
      <c r="FJ578" s="155"/>
      <c r="FK578" s="155"/>
      <c r="FL578" s="155"/>
      <c r="FM578" s="155"/>
      <c r="FN578" s="155"/>
      <c r="FO578" s="155"/>
      <c r="FP578" s="155"/>
      <c r="FQ578" s="155"/>
      <c r="FR578" s="155"/>
      <c r="FS578" s="155"/>
      <c r="FT578" s="155"/>
      <c r="FU578" s="155"/>
      <c r="FV578" s="155"/>
      <c r="FW578" s="155"/>
      <c r="FX578" s="155"/>
      <c r="FY578" s="155"/>
      <c r="FZ578" s="155"/>
      <c r="GA578" s="155"/>
      <c r="GB578" s="155"/>
      <c r="GC578" s="155"/>
      <c r="GD578" s="155"/>
      <c r="GE578" s="155"/>
      <c r="GF578" s="155"/>
      <c r="GG578" s="155"/>
      <c r="GH578" s="155"/>
      <c r="GI578" s="155"/>
      <c r="GJ578" s="155"/>
      <c r="GK578" s="155"/>
      <c r="GL578" s="155"/>
      <c r="GM578" s="155"/>
      <c r="GN578" s="155"/>
      <c r="GO578" s="155"/>
      <c r="GP578" s="155"/>
      <c r="GQ578" s="155"/>
      <c r="GR578" s="155"/>
      <c r="GS578" s="155"/>
      <c r="GT578" s="155"/>
      <c r="GU578" s="155"/>
      <c r="GV578" s="155"/>
      <c r="GW578" s="155"/>
      <c r="GX578" s="155"/>
      <c r="GY578" s="155"/>
      <c r="GZ578" s="155"/>
      <c r="HA578" s="155"/>
      <c r="HB578" s="155"/>
      <c r="HC578" s="155"/>
      <c r="HD578" s="155"/>
      <c r="HE578" s="155"/>
      <c r="HF578" s="155"/>
      <c r="HG578" s="155"/>
      <c r="HH578" s="155"/>
      <c r="HI578" s="155"/>
      <c r="HJ578" s="155"/>
      <c r="HK578" s="155"/>
      <c r="HL578" s="155"/>
      <c r="HM578" s="155"/>
      <c r="HN578" s="155"/>
      <c r="HO578" s="155"/>
      <c r="HP578" s="155"/>
      <c r="HQ578" s="155"/>
      <c r="HR578" s="155"/>
    </row>
    <row r="579" spans="1:243" s="156" customFormat="1" hidden="1">
      <c r="A579" s="93" t="s">
        <v>2327</v>
      </c>
      <c r="B579" s="111" t="s">
        <v>2328</v>
      </c>
      <c r="C579" s="123" t="s">
        <v>1584</v>
      </c>
      <c r="D579" s="58">
        <v>43151.18</v>
      </c>
      <c r="E579" s="58"/>
      <c r="F579" s="58"/>
      <c r="G579" s="58"/>
      <c r="H579" s="58"/>
      <c r="I579" s="58"/>
      <c r="J579" s="58"/>
      <c r="K579" s="58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  <c r="CW579" s="155"/>
      <c r="CX579" s="155"/>
      <c r="CY579" s="155"/>
      <c r="CZ579" s="155"/>
      <c r="DA579" s="155"/>
      <c r="DB579" s="155"/>
      <c r="DC579" s="155"/>
      <c r="DD579" s="155"/>
      <c r="DE579" s="155"/>
      <c r="DF579" s="155"/>
      <c r="DG579" s="155"/>
      <c r="DH579" s="155"/>
      <c r="DI579" s="155"/>
      <c r="DJ579" s="155"/>
      <c r="DK579" s="155"/>
      <c r="DL579" s="155"/>
      <c r="DM579" s="155"/>
      <c r="DN579" s="155"/>
      <c r="DO579" s="155"/>
      <c r="DP579" s="155"/>
      <c r="DQ579" s="155"/>
      <c r="DR579" s="155"/>
      <c r="DS579" s="155"/>
      <c r="DT579" s="155"/>
      <c r="DU579" s="155"/>
      <c r="DV579" s="155"/>
      <c r="DW579" s="155"/>
      <c r="DX579" s="155"/>
      <c r="DY579" s="155"/>
      <c r="DZ579" s="155"/>
      <c r="EA579" s="155"/>
      <c r="EB579" s="155"/>
      <c r="EC579" s="155"/>
      <c r="ED579" s="155"/>
      <c r="EE579" s="155"/>
      <c r="EF579" s="155"/>
      <c r="EG579" s="155"/>
      <c r="EH579" s="155"/>
      <c r="EI579" s="155"/>
      <c r="EJ579" s="155"/>
      <c r="EK579" s="155"/>
      <c r="EL579" s="155"/>
      <c r="EM579" s="155"/>
      <c r="EN579" s="155"/>
      <c r="EO579" s="155"/>
      <c r="EP579" s="155"/>
      <c r="EQ579" s="155"/>
      <c r="ER579" s="155"/>
      <c r="ES579" s="155"/>
      <c r="ET579" s="155"/>
      <c r="EU579" s="155"/>
      <c r="EV579" s="155"/>
      <c r="EW579" s="155"/>
      <c r="EX579" s="155"/>
      <c r="EY579" s="155"/>
      <c r="EZ579" s="155"/>
      <c r="FA579" s="155"/>
      <c r="FB579" s="155"/>
      <c r="FC579" s="155"/>
      <c r="FD579" s="155"/>
      <c r="FE579" s="155"/>
      <c r="FF579" s="155"/>
      <c r="FG579" s="155"/>
      <c r="FH579" s="155"/>
      <c r="FI579" s="155"/>
      <c r="FJ579" s="155"/>
      <c r="FK579" s="155"/>
      <c r="FL579" s="155"/>
      <c r="FM579" s="155"/>
      <c r="FN579" s="155"/>
      <c r="FO579" s="155"/>
      <c r="FP579" s="155"/>
      <c r="FQ579" s="155"/>
      <c r="FR579" s="155"/>
      <c r="FS579" s="155"/>
      <c r="FT579" s="155"/>
      <c r="FU579" s="155"/>
      <c r="FV579" s="155"/>
      <c r="FW579" s="155"/>
      <c r="FX579" s="155"/>
      <c r="FY579" s="155"/>
      <c r="FZ579" s="155"/>
      <c r="GA579" s="155"/>
      <c r="GB579" s="155"/>
      <c r="GC579" s="155"/>
      <c r="GD579" s="155"/>
      <c r="GE579" s="155"/>
      <c r="GF579" s="155"/>
      <c r="GG579" s="155"/>
      <c r="GH579" s="155"/>
      <c r="GI579" s="155"/>
      <c r="GJ579" s="155"/>
      <c r="GK579" s="155"/>
      <c r="GL579" s="155"/>
      <c r="GM579" s="155"/>
      <c r="GN579" s="155"/>
      <c r="GO579" s="155"/>
      <c r="GP579" s="155"/>
      <c r="GQ579" s="155"/>
      <c r="GR579" s="155"/>
      <c r="GS579" s="155"/>
      <c r="GT579" s="155"/>
      <c r="GU579" s="155"/>
      <c r="GV579" s="155"/>
      <c r="GW579" s="155"/>
      <c r="GX579" s="155"/>
      <c r="GY579" s="155"/>
      <c r="GZ579" s="155"/>
      <c r="HA579" s="155"/>
      <c r="HB579" s="155"/>
      <c r="HC579" s="155"/>
      <c r="HD579" s="155"/>
      <c r="HE579" s="155"/>
      <c r="HF579" s="155"/>
      <c r="HG579" s="155"/>
      <c r="HH579" s="155"/>
      <c r="HI579" s="155"/>
      <c r="HJ579" s="155"/>
      <c r="HK579" s="155"/>
      <c r="HL579" s="155"/>
      <c r="HM579" s="155"/>
      <c r="HN579" s="155"/>
      <c r="HO579" s="155"/>
      <c r="HP579" s="155"/>
      <c r="HQ579" s="155"/>
      <c r="HR579" s="155"/>
    </row>
    <row r="580" spans="1:243" s="156" customFormat="1" hidden="1">
      <c r="A580" s="93" t="s">
        <v>3206</v>
      </c>
      <c r="B580" s="111" t="s">
        <v>3207</v>
      </c>
      <c r="C580" s="123" t="s">
        <v>3208</v>
      </c>
      <c r="D580" s="58"/>
      <c r="E580" s="58">
        <v>3595044.01</v>
      </c>
      <c r="F580" s="58"/>
      <c r="G580" s="58"/>
      <c r="H580" s="58"/>
      <c r="I580" s="58"/>
      <c r="J580" s="58"/>
      <c r="K580" s="58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  <c r="CW580" s="155"/>
      <c r="CX580" s="155"/>
      <c r="CY580" s="155"/>
      <c r="CZ580" s="155"/>
      <c r="DA580" s="155"/>
      <c r="DB580" s="155"/>
      <c r="DC580" s="155"/>
      <c r="DD580" s="155"/>
      <c r="DE580" s="155"/>
      <c r="DF580" s="155"/>
      <c r="DG580" s="155"/>
      <c r="DH580" s="155"/>
      <c r="DI580" s="155"/>
      <c r="DJ580" s="155"/>
      <c r="DK580" s="155"/>
      <c r="DL580" s="155"/>
      <c r="DM580" s="155"/>
      <c r="DN580" s="155"/>
      <c r="DO580" s="155"/>
      <c r="DP580" s="155"/>
      <c r="DQ580" s="155"/>
      <c r="DR580" s="155"/>
      <c r="DS580" s="155"/>
      <c r="DT580" s="155"/>
      <c r="DU580" s="155"/>
      <c r="DV580" s="155"/>
      <c r="DW580" s="155"/>
      <c r="DX580" s="155"/>
      <c r="DY580" s="155"/>
      <c r="DZ580" s="155"/>
      <c r="EA580" s="155"/>
      <c r="EB580" s="155"/>
      <c r="EC580" s="155"/>
      <c r="ED580" s="155"/>
      <c r="EE580" s="155"/>
      <c r="EF580" s="155"/>
      <c r="EG580" s="155"/>
      <c r="EH580" s="155"/>
      <c r="EI580" s="155"/>
      <c r="EJ580" s="155"/>
      <c r="EK580" s="155"/>
      <c r="EL580" s="155"/>
      <c r="EM580" s="155"/>
      <c r="EN580" s="155"/>
      <c r="EO580" s="155"/>
      <c r="EP580" s="155"/>
      <c r="EQ580" s="155"/>
      <c r="ER580" s="155"/>
      <c r="ES580" s="155"/>
      <c r="ET580" s="155"/>
      <c r="EU580" s="155"/>
      <c r="EV580" s="155"/>
      <c r="EW580" s="155"/>
      <c r="EX580" s="155"/>
      <c r="EY580" s="155"/>
      <c r="EZ580" s="155"/>
      <c r="FA580" s="155"/>
      <c r="FB580" s="155"/>
      <c r="FC580" s="155"/>
      <c r="FD580" s="155"/>
      <c r="FE580" s="155"/>
      <c r="FF580" s="155"/>
      <c r="FG580" s="155"/>
      <c r="FH580" s="155"/>
      <c r="FI580" s="155"/>
      <c r="FJ580" s="155"/>
      <c r="FK580" s="155"/>
      <c r="FL580" s="155"/>
      <c r="FM580" s="155"/>
      <c r="FN580" s="155"/>
      <c r="FO580" s="155"/>
      <c r="FP580" s="155"/>
      <c r="FQ580" s="155"/>
      <c r="FR580" s="155"/>
      <c r="FS580" s="155"/>
      <c r="FT580" s="155"/>
      <c r="FU580" s="155"/>
      <c r="FV580" s="155"/>
      <c r="FW580" s="155"/>
      <c r="FX580" s="155"/>
      <c r="FY580" s="155"/>
      <c r="FZ580" s="155"/>
      <c r="GA580" s="155"/>
      <c r="GB580" s="155"/>
      <c r="GC580" s="155"/>
      <c r="GD580" s="155"/>
      <c r="GE580" s="155"/>
      <c r="GF580" s="155"/>
      <c r="GG580" s="155"/>
      <c r="GH580" s="155"/>
      <c r="GI580" s="155"/>
      <c r="GJ580" s="155"/>
      <c r="GK580" s="155"/>
      <c r="GL580" s="155"/>
      <c r="GM580" s="155"/>
      <c r="GN580" s="155"/>
      <c r="GO580" s="155"/>
      <c r="GP580" s="155"/>
      <c r="GQ580" s="155"/>
      <c r="GR580" s="155"/>
      <c r="GS580" s="155"/>
      <c r="GT580" s="155"/>
      <c r="GU580" s="155"/>
      <c r="GV580" s="155"/>
      <c r="GW580" s="155"/>
      <c r="GX580" s="155"/>
      <c r="GY580" s="155"/>
      <c r="GZ580" s="155"/>
      <c r="HA580" s="155"/>
      <c r="HB580" s="155"/>
      <c r="HC580" s="155"/>
      <c r="HD580" s="155"/>
      <c r="HE580" s="155"/>
      <c r="HF580" s="155"/>
      <c r="HG580" s="155"/>
      <c r="HH580" s="155"/>
      <c r="HI580" s="155"/>
      <c r="HJ580" s="155"/>
      <c r="HK580" s="155"/>
      <c r="HL580" s="155"/>
      <c r="HM580" s="155"/>
      <c r="HN580" s="155"/>
      <c r="HO580" s="155"/>
      <c r="HP580" s="155"/>
      <c r="HQ580" s="155"/>
      <c r="HR580" s="155"/>
    </row>
    <row r="581" spans="1:243" s="156" customFormat="1" hidden="1">
      <c r="A581" s="93" t="s">
        <v>3287</v>
      </c>
      <c r="B581" s="111" t="s">
        <v>3318</v>
      </c>
      <c r="C581" s="123" t="s">
        <v>29</v>
      </c>
      <c r="D581" s="58"/>
      <c r="E581" s="58"/>
      <c r="F581" s="58">
        <v>5290875.38</v>
      </c>
      <c r="G581" s="58"/>
      <c r="H581" s="58"/>
      <c r="I581" s="58"/>
      <c r="J581" s="58"/>
      <c r="K581" s="58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  <c r="CW581" s="155"/>
      <c r="CX581" s="155"/>
      <c r="CY581" s="155"/>
      <c r="CZ581" s="155"/>
      <c r="DA581" s="155"/>
      <c r="DB581" s="155"/>
      <c r="DC581" s="155"/>
      <c r="DD581" s="155"/>
      <c r="DE581" s="155"/>
      <c r="DF581" s="155"/>
      <c r="DG581" s="155"/>
      <c r="DH581" s="155"/>
      <c r="DI581" s="155"/>
      <c r="DJ581" s="155"/>
      <c r="DK581" s="155"/>
      <c r="DL581" s="155"/>
      <c r="DM581" s="155"/>
      <c r="DN581" s="155"/>
      <c r="DO581" s="155"/>
      <c r="DP581" s="155"/>
      <c r="DQ581" s="155"/>
      <c r="DR581" s="155"/>
      <c r="DS581" s="155"/>
      <c r="DT581" s="155"/>
      <c r="DU581" s="155"/>
      <c r="DV581" s="155"/>
      <c r="DW581" s="155"/>
      <c r="DX581" s="155"/>
      <c r="DY581" s="155"/>
      <c r="DZ581" s="155"/>
      <c r="EA581" s="155"/>
      <c r="EB581" s="155"/>
      <c r="EC581" s="155"/>
      <c r="ED581" s="155"/>
      <c r="EE581" s="155"/>
      <c r="EF581" s="155"/>
      <c r="EG581" s="155"/>
      <c r="EH581" s="155"/>
      <c r="EI581" s="155"/>
      <c r="EJ581" s="155"/>
      <c r="EK581" s="155"/>
      <c r="EL581" s="155"/>
      <c r="EM581" s="155"/>
      <c r="EN581" s="155"/>
      <c r="EO581" s="155"/>
      <c r="EP581" s="155"/>
      <c r="EQ581" s="155"/>
      <c r="ER581" s="155"/>
      <c r="ES581" s="155"/>
      <c r="ET581" s="155"/>
      <c r="EU581" s="155"/>
      <c r="EV581" s="155"/>
      <c r="EW581" s="155"/>
      <c r="EX581" s="155"/>
      <c r="EY581" s="155"/>
      <c r="EZ581" s="155"/>
      <c r="FA581" s="155"/>
      <c r="FB581" s="155"/>
      <c r="FC581" s="155"/>
      <c r="FD581" s="155"/>
      <c r="FE581" s="155"/>
      <c r="FF581" s="155"/>
      <c r="FG581" s="155"/>
      <c r="FH581" s="155"/>
      <c r="FI581" s="155"/>
      <c r="FJ581" s="155"/>
      <c r="FK581" s="155"/>
      <c r="FL581" s="155"/>
      <c r="FM581" s="155"/>
      <c r="FN581" s="155"/>
      <c r="FO581" s="155"/>
      <c r="FP581" s="155"/>
      <c r="FQ581" s="155"/>
      <c r="FR581" s="155"/>
      <c r="FS581" s="155"/>
      <c r="FT581" s="155"/>
      <c r="FU581" s="155"/>
      <c r="FV581" s="155"/>
      <c r="FW581" s="155"/>
      <c r="FX581" s="155"/>
      <c r="FY581" s="155"/>
      <c r="FZ581" s="155"/>
      <c r="GA581" s="155"/>
      <c r="GB581" s="155"/>
      <c r="GC581" s="155"/>
      <c r="GD581" s="155"/>
      <c r="GE581" s="155"/>
      <c r="GF581" s="155"/>
      <c r="GG581" s="155"/>
      <c r="GH581" s="155"/>
      <c r="GI581" s="155"/>
      <c r="GJ581" s="155"/>
      <c r="GK581" s="155"/>
      <c r="GL581" s="155"/>
      <c r="GM581" s="155"/>
      <c r="GN581" s="155"/>
      <c r="GO581" s="155"/>
      <c r="GP581" s="155"/>
      <c r="GQ581" s="155"/>
      <c r="GR581" s="155"/>
      <c r="GS581" s="155"/>
      <c r="GT581" s="155"/>
      <c r="GU581" s="155"/>
      <c r="GV581" s="155"/>
      <c r="GW581" s="155"/>
      <c r="GX581" s="155"/>
      <c r="GY581" s="155"/>
      <c r="GZ581" s="155"/>
      <c r="HA581" s="155"/>
      <c r="HB581" s="155"/>
      <c r="HC581" s="155"/>
      <c r="HD581" s="155"/>
      <c r="HE581" s="155"/>
      <c r="HF581" s="155"/>
      <c r="HG581" s="155"/>
      <c r="HH581" s="155"/>
      <c r="HI581" s="155"/>
      <c r="HJ581" s="155"/>
      <c r="HK581" s="155"/>
      <c r="HL581" s="155"/>
      <c r="HM581" s="155"/>
      <c r="HN581" s="155"/>
      <c r="HO581" s="155"/>
      <c r="HP581" s="155"/>
      <c r="HQ581" s="155"/>
      <c r="HR581" s="155"/>
    </row>
    <row r="582" spans="1:243" s="156" customFormat="1" hidden="1">
      <c r="A582" s="93" t="s">
        <v>3339</v>
      </c>
      <c r="B582" s="111" t="s">
        <v>3340</v>
      </c>
      <c r="C582" s="123" t="s">
        <v>3341</v>
      </c>
      <c r="D582" s="58"/>
      <c r="E582" s="58"/>
      <c r="F582" s="58"/>
      <c r="G582" s="58">
        <v>150000</v>
      </c>
      <c r="H582" s="58"/>
      <c r="I582" s="58"/>
      <c r="J582" s="58"/>
      <c r="K582" s="58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  <c r="CW582" s="155"/>
      <c r="CX582" s="155"/>
      <c r="CY582" s="155"/>
      <c r="CZ582" s="155"/>
      <c r="DA582" s="155"/>
      <c r="DB582" s="155"/>
      <c r="DC582" s="155"/>
      <c r="DD582" s="155"/>
      <c r="DE582" s="155"/>
      <c r="DF582" s="155"/>
      <c r="DG582" s="155"/>
      <c r="DH582" s="155"/>
      <c r="DI582" s="155"/>
      <c r="DJ582" s="155"/>
      <c r="DK582" s="155"/>
      <c r="DL582" s="155"/>
      <c r="DM582" s="155"/>
      <c r="DN582" s="155"/>
      <c r="DO582" s="155"/>
      <c r="DP582" s="155"/>
      <c r="DQ582" s="155"/>
      <c r="DR582" s="155"/>
      <c r="DS582" s="155"/>
      <c r="DT582" s="155"/>
      <c r="DU582" s="155"/>
      <c r="DV582" s="155"/>
      <c r="DW582" s="155"/>
      <c r="DX582" s="155"/>
      <c r="DY582" s="155"/>
      <c r="DZ582" s="155"/>
      <c r="EA582" s="155"/>
      <c r="EB582" s="155"/>
      <c r="EC582" s="155"/>
      <c r="ED582" s="155"/>
      <c r="EE582" s="155"/>
      <c r="EF582" s="155"/>
      <c r="EG582" s="155"/>
      <c r="EH582" s="155"/>
      <c r="EI582" s="155"/>
      <c r="EJ582" s="155"/>
      <c r="EK582" s="155"/>
      <c r="EL582" s="155"/>
      <c r="EM582" s="155"/>
      <c r="EN582" s="155"/>
      <c r="EO582" s="155"/>
      <c r="EP582" s="155"/>
      <c r="EQ582" s="155"/>
      <c r="ER582" s="155"/>
      <c r="ES582" s="155"/>
      <c r="ET582" s="155"/>
      <c r="EU582" s="155"/>
      <c r="EV582" s="155"/>
      <c r="EW582" s="155"/>
      <c r="EX582" s="155"/>
      <c r="EY582" s="155"/>
      <c r="EZ582" s="155"/>
      <c r="FA582" s="155"/>
      <c r="FB582" s="155"/>
      <c r="FC582" s="155"/>
      <c r="FD582" s="155"/>
      <c r="FE582" s="155"/>
      <c r="FF582" s="155"/>
      <c r="FG582" s="155"/>
      <c r="FH582" s="155"/>
      <c r="FI582" s="155"/>
      <c r="FJ582" s="155"/>
      <c r="FK582" s="155"/>
      <c r="FL582" s="155"/>
      <c r="FM582" s="155"/>
      <c r="FN582" s="155"/>
      <c r="FO582" s="155"/>
      <c r="FP582" s="155"/>
      <c r="FQ582" s="155"/>
      <c r="FR582" s="155"/>
      <c r="FS582" s="155"/>
      <c r="FT582" s="155"/>
      <c r="FU582" s="155"/>
      <c r="FV582" s="155"/>
      <c r="FW582" s="155"/>
      <c r="FX582" s="155"/>
      <c r="FY582" s="155"/>
      <c r="FZ582" s="155"/>
      <c r="GA582" s="155"/>
      <c r="GB582" s="155"/>
      <c r="GC582" s="155"/>
      <c r="GD582" s="155"/>
      <c r="GE582" s="155"/>
      <c r="GF582" s="155"/>
      <c r="GG582" s="155"/>
      <c r="GH582" s="155"/>
      <c r="GI582" s="155"/>
      <c r="GJ582" s="155"/>
      <c r="GK582" s="155"/>
      <c r="GL582" s="155"/>
      <c r="GM582" s="155"/>
      <c r="GN582" s="155"/>
      <c r="GO582" s="155"/>
      <c r="GP582" s="155"/>
      <c r="GQ582" s="155"/>
      <c r="GR582" s="155"/>
      <c r="GS582" s="155"/>
      <c r="GT582" s="155"/>
      <c r="GU582" s="155"/>
      <c r="GV582" s="155"/>
      <c r="GW582" s="155"/>
      <c r="GX582" s="155"/>
      <c r="GY582" s="155"/>
      <c r="GZ582" s="155"/>
      <c r="HA582" s="155"/>
      <c r="HB582" s="155"/>
      <c r="HC582" s="155"/>
      <c r="HD582" s="155"/>
      <c r="HE582" s="155"/>
      <c r="HF582" s="155"/>
      <c r="HG582" s="155"/>
      <c r="HH582" s="155"/>
      <c r="HI582" s="155"/>
      <c r="HJ582" s="155"/>
      <c r="HK582" s="155"/>
      <c r="HL582" s="155"/>
      <c r="HM582" s="155"/>
      <c r="HN582" s="155"/>
      <c r="HO582" s="155"/>
      <c r="HP582" s="155"/>
      <c r="HQ582" s="155"/>
      <c r="HR582" s="155"/>
    </row>
    <row r="583" spans="1:243" s="156" customFormat="1" hidden="1">
      <c r="A583" s="93" t="s">
        <v>3317</v>
      </c>
      <c r="B583" s="111" t="s">
        <v>3319</v>
      </c>
      <c r="C583" s="123" t="s">
        <v>29</v>
      </c>
      <c r="D583" s="58"/>
      <c r="E583" s="58"/>
      <c r="F583" s="58">
        <v>32680082.34</v>
      </c>
      <c r="G583" s="58"/>
      <c r="H583" s="58"/>
      <c r="I583" s="58"/>
      <c r="J583" s="58"/>
      <c r="K583" s="58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  <c r="CW583" s="155"/>
      <c r="CX583" s="155"/>
      <c r="CY583" s="155"/>
      <c r="CZ583" s="155"/>
      <c r="DA583" s="155"/>
      <c r="DB583" s="155"/>
      <c r="DC583" s="155"/>
      <c r="DD583" s="155"/>
      <c r="DE583" s="155"/>
      <c r="DF583" s="155"/>
      <c r="DG583" s="155"/>
      <c r="DH583" s="155"/>
      <c r="DI583" s="155"/>
      <c r="DJ583" s="155"/>
      <c r="DK583" s="155"/>
      <c r="DL583" s="155"/>
      <c r="DM583" s="155"/>
      <c r="DN583" s="155"/>
      <c r="DO583" s="155"/>
      <c r="DP583" s="155"/>
      <c r="DQ583" s="155"/>
      <c r="DR583" s="155"/>
      <c r="DS583" s="155"/>
      <c r="DT583" s="155"/>
      <c r="DU583" s="155"/>
      <c r="DV583" s="155"/>
      <c r="DW583" s="155"/>
      <c r="DX583" s="155"/>
      <c r="DY583" s="155"/>
      <c r="DZ583" s="155"/>
      <c r="EA583" s="155"/>
      <c r="EB583" s="155"/>
      <c r="EC583" s="155"/>
      <c r="ED583" s="155"/>
      <c r="EE583" s="155"/>
      <c r="EF583" s="155"/>
      <c r="EG583" s="155"/>
      <c r="EH583" s="155"/>
      <c r="EI583" s="155"/>
      <c r="EJ583" s="155"/>
      <c r="EK583" s="155"/>
      <c r="EL583" s="155"/>
      <c r="EM583" s="155"/>
      <c r="EN583" s="155"/>
      <c r="EO583" s="155"/>
      <c r="EP583" s="155"/>
      <c r="EQ583" s="155"/>
      <c r="ER583" s="155"/>
      <c r="ES583" s="155"/>
      <c r="ET583" s="155"/>
      <c r="EU583" s="155"/>
      <c r="EV583" s="155"/>
      <c r="EW583" s="155"/>
      <c r="EX583" s="155"/>
      <c r="EY583" s="155"/>
      <c r="EZ583" s="155"/>
      <c r="FA583" s="155"/>
      <c r="FB583" s="155"/>
      <c r="FC583" s="155"/>
      <c r="FD583" s="155"/>
      <c r="FE583" s="155"/>
      <c r="FF583" s="155"/>
      <c r="FG583" s="155"/>
      <c r="FH583" s="155"/>
      <c r="FI583" s="155"/>
      <c r="FJ583" s="155"/>
      <c r="FK583" s="155"/>
      <c r="FL583" s="155"/>
      <c r="FM583" s="155"/>
      <c r="FN583" s="155"/>
      <c r="FO583" s="155"/>
      <c r="FP583" s="155"/>
      <c r="FQ583" s="155"/>
      <c r="FR583" s="155"/>
      <c r="FS583" s="155"/>
      <c r="FT583" s="155"/>
      <c r="FU583" s="155"/>
      <c r="FV583" s="155"/>
      <c r="FW583" s="155"/>
      <c r="FX583" s="155"/>
      <c r="FY583" s="155"/>
      <c r="FZ583" s="155"/>
      <c r="GA583" s="155"/>
      <c r="GB583" s="155"/>
      <c r="GC583" s="155"/>
      <c r="GD583" s="155"/>
      <c r="GE583" s="155"/>
      <c r="GF583" s="155"/>
      <c r="GG583" s="155"/>
      <c r="GH583" s="155"/>
      <c r="GI583" s="155"/>
      <c r="GJ583" s="155"/>
      <c r="GK583" s="155"/>
      <c r="GL583" s="155"/>
      <c r="GM583" s="155"/>
      <c r="GN583" s="155"/>
      <c r="GO583" s="155"/>
      <c r="GP583" s="155"/>
      <c r="GQ583" s="155"/>
      <c r="GR583" s="155"/>
      <c r="GS583" s="155"/>
      <c r="GT583" s="155"/>
      <c r="GU583" s="155"/>
      <c r="GV583" s="155"/>
      <c r="GW583" s="155"/>
      <c r="GX583" s="155"/>
      <c r="GY583" s="155"/>
      <c r="GZ583" s="155"/>
      <c r="HA583" s="155"/>
      <c r="HB583" s="155"/>
      <c r="HC583" s="155"/>
      <c r="HD583" s="155"/>
      <c r="HE583" s="155"/>
      <c r="HF583" s="155"/>
      <c r="HG583" s="155"/>
      <c r="HH583" s="155"/>
      <c r="HI583" s="155"/>
      <c r="HJ583" s="155"/>
      <c r="HK583" s="155"/>
      <c r="HL583" s="155"/>
      <c r="HM583" s="155"/>
      <c r="HN583" s="155"/>
      <c r="HO583" s="155"/>
      <c r="HP583" s="155"/>
      <c r="HQ583" s="155"/>
      <c r="HR583" s="155"/>
    </row>
    <row r="584" spans="1:243" s="156" customFormat="1" hidden="1">
      <c r="A584" s="93" t="s">
        <v>3320</v>
      </c>
      <c r="B584" s="111" t="s">
        <v>3321</v>
      </c>
      <c r="C584" s="123" t="s">
        <v>471</v>
      </c>
      <c r="D584" s="58"/>
      <c r="E584" s="58"/>
      <c r="F584" s="58">
        <v>800000</v>
      </c>
      <c r="G584" s="58"/>
      <c r="H584" s="58"/>
      <c r="I584" s="58"/>
      <c r="J584" s="58"/>
      <c r="K584" s="58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  <c r="CW584" s="155"/>
      <c r="CX584" s="155"/>
      <c r="CY584" s="155"/>
      <c r="CZ584" s="155"/>
      <c r="DA584" s="155"/>
      <c r="DB584" s="155"/>
      <c r="DC584" s="155"/>
      <c r="DD584" s="155"/>
      <c r="DE584" s="155"/>
      <c r="DF584" s="155"/>
      <c r="DG584" s="155"/>
      <c r="DH584" s="155"/>
      <c r="DI584" s="155"/>
      <c r="DJ584" s="155"/>
      <c r="DK584" s="155"/>
      <c r="DL584" s="155"/>
      <c r="DM584" s="155"/>
      <c r="DN584" s="155"/>
      <c r="DO584" s="155"/>
      <c r="DP584" s="155"/>
      <c r="DQ584" s="155"/>
      <c r="DR584" s="155"/>
      <c r="DS584" s="155"/>
      <c r="DT584" s="155"/>
      <c r="DU584" s="155"/>
      <c r="DV584" s="155"/>
      <c r="DW584" s="155"/>
      <c r="DX584" s="155"/>
      <c r="DY584" s="155"/>
      <c r="DZ584" s="155"/>
      <c r="EA584" s="155"/>
      <c r="EB584" s="155"/>
      <c r="EC584" s="155"/>
      <c r="ED584" s="155"/>
      <c r="EE584" s="155"/>
      <c r="EF584" s="155"/>
      <c r="EG584" s="155"/>
      <c r="EH584" s="155"/>
      <c r="EI584" s="155"/>
      <c r="EJ584" s="155"/>
      <c r="EK584" s="155"/>
      <c r="EL584" s="155"/>
      <c r="EM584" s="155"/>
      <c r="EN584" s="155"/>
      <c r="EO584" s="155"/>
      <c r="EP584" s="155"/>
      <c r="EQ584" s="155"/>
      <c r="ER584" s="155"/>
      <c r="ES584" s="155"/>
      <c r="ET584" s="155"/>
      <c r="EU584" s="155"/>
      <c r="EV584" s="155"/>
      <c r="EW584" s="155"/>
      <c r="EX584" s="155"/>
      <c r="EY584" s="155"/>
      <c r="EZ584" s="155"/>
      <c r="FA584" s="155"/>
      <c r="FB584" s="155"/>
      <c r="FC584" s="155"/>
      <c r="FD584" s="155"/>
      <c r="FE584" s="155"/>
      <c r="FF584" s="155"/>
      <c r="FG584" s="155"/>
      <c r="FH584" s="155"/>
      <c r="FI584" s="155"/>
      <c r="FJ584" s="155"/>
      <c r="FK584" s="155"/>
      <c r="FL584" s="155"/>
      <c r="FM584" s="155"/>
      <c r="FN584" s="155"/>
      <c r="FO584" s="155"/>
      <c r="FP584" s="155"/>
      <c r="FQ584" s="155"/>
      <c r="FR584" s="155"/>
      <c r="FS584" s="155"/>
      <c r="FT584" s="155"/>
      <c r="FU584" s="155"/>
      <c r="FV584" s="155"/>
      <c r="FW584" s="155"/>
      <c r="FX584" s="155"/>
      <c r="FY584" s="155"/>
      <c r="FZ584" s="155"/>
      <c r="GA584" s="155"/>
      <c r="GB584" s="155"/>
      <c r="GC584" s="155"/>
      <c r="GD584" s="155"/>
      <c r="GE584" s="155"/>
      <c r="GF584" s="155"/>
      <c r="GG584" s="155"/>
      <c r="GH584" s="155"/>
      <c r="GI584" s="155"/>
      <c r="GJ584" s="155"/>
      <c r="GK584" s="155"/>
      <c r="GL584" s="155"/>
      <c r="GM584" s="155"/>
      <c r="GN584" s="155"/>
      <c r="GO584" s="155"/>
      <c r="GP584" s="155"/>
      <c r="GQ584" s="155"/>
      <c r="GR584" s="155"/>
      <c r="GS584" s="155"/>
      <c r="GT584" s="155"/>
      <c r="GU584" s="155"/>
      <c r="GV584" s="155"/>
      <c r="GW584" s="155"/>
      <c r="GX584" s="155"/>
      <c r="GY584" s="155"/>
      <c r="GZ584" s="155"/>
      <c r="HA584" s="155"/>
      <c r="HB584" s="155"/>
      <c r="HC584" s="155"/>
      <c r="HD584" s="155"/>
      <c r="HE584" s="155"/>
      <c r="HF584" s="155"/>
      <c r="HG584" s="155"/>
      <c r="HH584" s="155"/>
      <c r="HI584" s="155"/>
      <c r="HJ584" s="155"/>
      <c r="HK584" s="155"/>
      <c r="HL584" s="155"/>
      <c r="HM584" s="155"/>
      <c r="HN584" s="155"/>
      <c r="HO584" s="155"/>
      <c r="HP584" s="155"/>
      <c r="HQ584" s="155"/>
      <c r="HR584" s="155"/>
    </row>
    <row r="585" spans="1:243" s="156" customFormat="1" hidden="1">
      <c r="A585" s="93" t="s">
        <v>3322</v>
      </c>
      <c r="B585" s="111" t="s">
        <v>3323</v>
      </c>
      <c r="C585" s="123" t="s">
        <v>123</v>
      </c>
      <c r="D585" s="58"/>
      <c r="E585" s="58"/>
      <c r="F585" s="58">
        <v>3284042.57</v>
      </c>
      <c r="G585" s="58"/>
      <c r="H585" s="58"/>
      <c r="I585" s="58"/>
      <c r="J585" s="58"/>
      <c r="K585" s="58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  <c r="CW585" s="155"/>
      <c r="CX585" s="155"/>
      <c r="CY585" s="155"/>
      <c r="CZ585" s="155"/>
      <c r="DA585" s="155"/>
      <c r="DB585" s="155"/>
      <c r="DC585" s="155"/>
      <c r="DD585" s="155"/>
      <c r="DE585" s="155"/>
      <c r="DF585" s="155"/>
      <c r="DG585" s="155"/>
      <c r="DH585" s="155"/>
      <c r="DI585" s="155"/>
      <c r="DJ585" s="155"/>
      <c r="DK585" s="155"/>
      <c r="DL585" s="155"/>
      <c r="DM585" s="155"/>
      <c r="DN585" s="155"/>
      <c r="DO585" s="155"/>
      <c r="DP585" s="155"/>
      <c r="DQ585" s="155"/>
      <c r="DR585" s="155"/>
      <c r="DS585" s="155"/>
      <c r="DT585" s="155"/>
      <c r="DU585" s="155"/>
      <c r="DV585" s="155"/>
      <c r="DW585" s="155"/>
      <c r="DX585" s="155"/>
      <c r="DY585" s="155"/>
      <c r="DZ585" s="155"/>
      <c r="EA585" s="155"/>
      <c r="EB585" s="155"/>
      <c r="EC585" s="155"/>
      <c r="ED585" s="155"/>
      <c r="EE585" s="155"/>
      <c r="EF585" s="155"/>
      <c r="EG585" s="155"/>
      <c r="EH585" s="155"/>
      <c r="EI585" s="155"/>
      <c r="EJ585" s="155"/>
      <c r="EK585" s="155"/>
      <c r="EL585" s="155"/>
      <c r="EM585" s="155"/>
      <c r="EN585" s="155"/>
      <c r="EO585" s="155"/>
      <c r="EP585" s="155"/>
      <c r="EQ585" s="155"/>
      <c r="ER585" s="155"/>
      <c r="ES585" s="155"/>
      <c r="ET585" s="155"/>
      <c r="EU585" s="155"/>
      <c r="EV585" s="155"/>
      <c r="EW585" s="155"/>
      <c r="EX585" s="155"/>
      <c r="EY585" s="155"/>
      <c r="EZ585" s="155"/>
      <c r="FA585" s="155"/>
      <c r="FB585" s="155"/>
      <c r="FC585" s="155"/>
      <c r="FD585" s="155"/>
      <c r="FE585" s="155"/>
      <c r="FF585" s="155"/>
      <c r="FG585" s="155"/>
      <c r="FH585" s="155"/>
      <c r="FI585" s="155"/>
      <c r="FJ585" s="155"/>
      <c r="FK585" s="155"/>
      <c r="FL585" s="155"/>
      <c r="FM585" s="155"/>
      <c r="FN585" s="155"/>
      <c r="FO585" s="155"/>
      <c r="FP585" s="155"/>
      <c r="FQ585" s="155"/>
      <c r="FR585" s="155"/>
      <c r="FS585" s="155"/>
      <c r="FT585" s="155"/>
      <c r="FU585" s="155"/>
      <c r="FV585" s="155"/>
      <c r="FW585" s="155"/>
      <c r="FX585" s="155"/>
      <c r="FY585" s="155"/>
      <c r="FZ585" s="155"/>
      <c r="GA585" s="155"/>
      <c r="GB585" s="155"/>
      <c r="GC585" s="155"/>
      <c r="GD585" s="155"/>
      <c r="GE585" s="155"/>
      <c r="GF585" s="155"/>
      <c r="GG585" s="155"/>
      <c r="GH585" s="155"/>
      <c r="GI585" s="155"/>
      <c r="GJ585" s="155"/>
      <c r="GK585" s="155"/>
      <c r="GL585" s="155"/>
      <c r="GM585" s="155"/>
      <c r="GN585" s="155"/>
      <c r="GO585" s="155"/>
      <c r="GP585" s="155"/>
      <c r="GQ585" s="155"/>
      <c r="GR585" s="155"/>
      <c r="GS585" s="155"/>
      <c r="GT585" s="155"/>
      <c r="GU585" s="155"/>
      <c r="GV585" s="155"/>
      <c r="GW585" s="155"/>
      <c r="GX585" s="155"/>
      <c r="GY585" s="155"/>
      <c r="GZ585" s="155"/>
      <c r="HA585" s="155"/>
      <c r="HB585" s="155"/>
      <c r="HC585" s="155"/>
      <c r="HD585" s="155"/>
      <c r="HE585" s="155"/>
      <c r="HF585" s="155"/>
      <c r="HG585" s="155"/>
      <c r="HH585" s="155"/>
      <c r="HI585" s="155"/>
      <c r="HJ585" s="155"/>
      <c r="HK585" s="155"/>
      <c r="HL585" s="155"/>
      <c r="HM585" s="155"/>
      <c r="HN585" s="155"/>
      <c r="HO585" s="155"/>
      <c r="HP585" s="155"/>
      <c r="HQ585" s="155"/>
      <c r="HR585" s="155"/>
    </row>
    <row r="586" spans="1:243" s="156" customFormat="1" hidden="1">
      <c r="A586" s="93" t="s">
        <v>3324</v>
      </c>
      <c r="B586" s="111" t="s">
        <v>3325</v>
      </c>
      <c r="C586" s="123" t="s">
        <v>3326</v>
      </c>
      <c r="D586" s="58"/>
      <c r="E586" s="58"/>
      <c r="F586" s="58">
        <v>60432.75</v>
      </c>
      <c r="G586" s="58"/>
      <c r="H586" s="58"/>
      <c r="I586" s="58"/>
      <c r="J586" s="58"/>
      <c r="K586" s="58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  <c r="CW586" s="155"/>
      <c r="CX586" s="155"/>
      <c r="CY586" s="155"/>
      <c r="CZ586" s="155"/>
      <c r="DA586" s="155"/>
      <c r="DB586" s="155"/>
      <c r="DC586" s="155"/>
      <c r="DD586" s="155"/>
      <c r="DE586" s="155"/>
      <c r="DF586" s="155"/>
      <c r="DG586" s="155"/>
      <c r="DH586" s="155"/>
      <c r="DI586" s="155"/>
      <c r="DJ586" s="155"/>
      <c r="DK586" s="155"/>
      <c r="DL586" s="155"/>
      <c r="DM586" s="155"/>
      <c r="DN586" s="155"/>
      <c r="DO586" s="155"/>
      <c r="DP586" s="155"/>
      <c r="DQ586" s="155"/>
      <c r="DR586" s="155"/>
      <c r="DS586" s="155"/>
      <c r="DT586" s="155"/>
      <c r="DU586" s="155"/>
      <c r="DV586" s="155"/>
      <c r="DW586" s="155"/>
      <c r="DX586" s="155"/>
      <c r="DY586" s="155"/>
      <c r="DZ586" s="155"/>
      <c r="EA586" s="155"/>
      <c r="EB586" s="155"/>
      <c r="EC586" s="155"/>
      <c r="ED586" s="155"/>
      <c r="EE586" s="155"/>
      <c r="EF586" s="155"/>
      <c r="EG586" s="155"/>
      <c r="EH586" s="155"/>
      <c r="EI586" s="155"/>
      <c r="EJ586" s="155"/>
      <c r="EK586" s="155"/>
      <c r="EL586" s="155"/>
      <c r="EM586" s="155"/>
      <c r="EN586" s="155"/>
      <c r="EO586" s="155"/>
      <c r="EP586" s="155"/>
      <c r="EQ586" s="155"/>
      <c r="ER586" s="155"/>
      <c r="ES586" s="155"/>
      <c r="ET586" s="155"/>
      <c r="EU586" s="155"/>
      <c r="EV586" s="155"/>
      <c r="EW586" s="155"/>
      <c r="EX586" s="155"/>
      <c r="EY586" s="155"/>
      <c r="EZ586" s="155"/>
      <c r="FA586" s="155"/>
      <c r="FB586" s="155"/>
      <c r="FC586" s="155"/>
      <c r="FD586" s="155"/>
      <c r="FE586" s="155"/>
      <c r="FF586" s="155"/>
      <c r="FG586" s="155"/>
      <c r="FH586" s="155"/>
      <c r="FI586" s="155"/>
      <c r="FJ586" s="155"/>
      <c r="FK586" s="155"/>
      <c r="FL586" s="155"/>
      <c r="FM586" s="155"/>
      <c r="FN586" s="155"/>
      <c r="FO586" s="155"/>
      <c r="FP586" s="155"/>
      <c r="FQ586" s="155"/>
      <c r="FR586" s="155"/>
      <c r="FS586" s="155"/>
      <c r="FT586" s="155"/>
      <c r="FU586" s="155"/>
      <c r="FV586" s="155"/>
      <c r="FW586" s="155"/>
      <c r="FX586" s="155"/>
      <c r="FY586" s="155"/>
      <c r="FZ586" s="155"/>
      <c r="GA586" s="155"/>
      <c r="GB586" s="155"/>
      <c r="GC586" s="155"/>
      <c r="GD586" s="155"/>
      <c r="GE586" s="155"/>
      <c r="GF586" s="155"/>
      <c r="GG586" s="155"/>
      <c r="GH586" s="155"/>
      <c r="GI586" s="155"/>
      <c r="GJ586" s="155"/>
      <c r="GK586" s="155"/>
      <c r="GL586" s="155"/>
      <c r="GM586" s="155"/>
      <c r="GN586" s="155"/>
      <c r="GO586" s="155"/>
      <c r="GP586" s="155"/>
      <c r="GQ586" s="155"/>
      <c r="GR586" s="155"/>
      <c r="GS586" s="155"/>
      <c r="GT586" s="155"/>
      <c r="GU586" s="155"/>
      <c r="GV586" s="155"/>
      <c r="GW586" s="155"/>
      <c r="GX586" s="155"/>
      <c r="GY586" s="155"/>
      <c r="GZ586" s="155"/>
      <c r="HA586" s="155"/>
      <c r="HB586" s="155"/>
      <c r="HC586" s="155"/>
      <c r="HD586" s="155"/>
      <c r="HE586" s="155"/>
      <c r="HF586" s="155"/>
      <c r="HG586" s="155"/>
      <c r="HH586" s="155"/>
      <c r="HI586" s="155"/>
      <c r="HJ586" s="155"/>
      <c r="HK586" s="155"/>
      <c r="HL586" s="155"/>
      <c r="HM586" s="155"/>
      <c r="HN586" s="155"/>
      <c r="HO586" s="155"/>
      <c r="HP586" s="155"/>
      <c r="HQ586" s="155"/>
      <c r="HR586" s="155"/>
    </row>
    <row r="587" spans="1:243" s="156" customFormat="1" hidden="1">
      <c r="A587" s="93" t="s">
        <v>3417</v>
      </c>
      <c r="B587" s="111" t="s">
        <v>3418</v>
      </c>
      <c r="C587" s="123" t="s">
        <v>1571</v>
      </c>
      <c r="D587" s="58"/>
      <c r="E587" s="58"/>
      <c r="F587" s="58">
        <v>1812388.17</v>
      </c>
      <c r="G587" s="58"/>
      <c r="H587" s="58"/>
      <c r="I587" s="58"/>
      <c r="J587" s="58"/>
      <c r="K587" s="58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  <c r="CW587" s="155"/>
      <c r="CX587" s="155"/>
      <c r="CY587" s="155"/>
      <c r="CZ587" s="155"/>
      <c r="DA587" s="155"/>
      <c r="DB587" s="155"/>
      <c r="DC587" s="155"/>
      <c r="DD587" s="155"/>
      <c r="DE587" s="155"/>
      <c r="DF587" s="155"/>
      <c r="DG587" s="155"/>
      <c r="DH587" s="155"/>
      <c r="DI587" s="155"/>
      <c r="DJ587" s="155"/>
      <c r="DK587" s="155"/>
      <c r="DL587" s="155"/>
      <c r="DM587" s="155"/>
      <c r="DN587" s="155"/>
      <c r="DO587" s="155"/>
      <c r="DP587" s="155"/>
      <c r="DQ587" s="155"/>
      <c r="DR587" s="155"/>
      <c r="DS587" s="155"/>
      <c r="DT587" s="155"/>
      <c r="DU587" s="155"/>
      <c r="DV587" s="155"/>
      <c r="DW587" s="155"/>
      <c r="DX587" s="155"/>
      <c r="DY587" s="155"/>
      <c r="DZ587" s="155"/>
      <c r="EA587" s="155"/>
      <c r="EB587" s="155"/>
      <c r="EC587" s="155"/>
      <c r="ED587" s="155"/>
      <c r="EE587" s="155"/>
      <c r="EF587" s="155"/>
      <c r="EG587" s="155"/>
      <c r="EH587" s="155"/>
      <c r="EI587" s="155"/>
      <c r="EJ587" s="155"/>
      <c r="EK587" s="155"/>
      <c r="EL587" s="155"/>
      <c r="EM587" s="155"/>
      <c r="EN587" s="155"/>
      <c r="EO587" s="155"/>
      <c r="EP587" s="155"/>
      <c r="EQ587" s="155"/>
      <c r="ER587" s="155"/>
      <c r="ES587" s="155"/>
      <c r="ET587" s="155"/>
      <c r="EU587" s="155"/>
      <c r="EV587" s="155"/>
      <c r="EW587" s="155"/>
      <c r="EX587" s="155"/>
      <c r="EY587" s="155"/>
      <c r="EZ587" s="155"/>
      <c r="FA587" s="155"/>
      <c r="FB587" s="155"/>
      <c r="FC587" s="155"/>
      <c r="FD587" s="155"/>
      <c r="FE587" s="155"/>
      <c r="FF587" s="155"/>
      <c r="FG587" s="155"/>
      <c r="FH587" s="155"/>
      <c r="FI587" s="155"/>
      <c r="FJ587" s="155"/>
      <c r="FK587" s="155"/>
      <c r="FL587" s="155"/>
      <c r="FM587" s="155"/>
      <c r="FN587" s="155"/>
      <c r="FO587" s="155"/>
      <c r="FP587" s="155"/>
      <c r="FQ587" s="155"/>
      <c r="FR587" s="155"/>
      <c r="FS587" s="155"/>
      <c r="FT587" s="155"/>
      <c r="FU587" s="155"/>
      <c r="FV587" s="155"/>
      <c r="FW587" s="155"/>
      <c r="FX587" s="155"/>
      <c r="FY587" s="155"/>
      <c r="FZ587" s="155"/>
      <c r="GA587" s="155"/>
      <c r="GB587" s="155"/>
      <c r="GC587" s="155"/>
      <c r="GD587" s="155"/>
      <c r="GE587" s="155"/>
      <c r="GF587" s="155"/>
      <c r="GG587" s="155"/>
      <c r="GH587" s="155"/>
      <c r="GI587" s="155"/>
      <c r="GJ587" s="155"/>
      <c r="GK587" s="155"/>
      <c r="GL587" s="155"/>
      <c r="GM587" s="155"/>
      <c r="GN587" s="155"/>
      <c r="GO587" s="155"/>
      <c r="GP587" s="155"/>
      <c r="GQ587" s="155"/>
      <c r="GR587" s="155"/>
      <c r="GS587" s="155"/>
      <c r="GT587" s="155"/>
      <c r="GU587" s="155"/>
      <c r="GV587" s="155"/>
      <c r="GW587" s="155"/>
      <c r="GX587" s="155"/>
      <c r="GY587" s="155"/>
      <c r="GZ587" s="155"/>
      <c r="HA587" s="155"/>
      <c r="HB587" s="155"/>
      <c r="HC587" s="155"/>
      <c r="HD587" s="155"/>
      <c r="HE587" s="155"/>
      <c r="HF587" s="155"/>
      <c r="HG587" s="155"/>
      <c r="HH587" s="155"/>
      <c r="HI587" s="155"/>
      <c r="HJ587" s="155"/>
      <c r="HK587" s="155"/>
      <c r="HL587" s="155"/>
      <c r="HM587" s="155"/>
      <c r="HN587" s="155"/>
      <c r="HO587" s="155"/>
      <c r="HP587" s="155"/>
      <c r="HQ587" s="155"/>
      <c r="HR587" s="155"/>
    </row>
    <row r="588" spans="1:243" s="156" customFormat="1" hidden="1">
      <c r="A588" s="93" t="s">
        <v>3428</v>
      </c>
      <c r="B588" s="111" t="s">
        <v>3429</v>
      </c>
      <c r="C588" s="123" t="s">
        <v>29</v>
      </c>
      <c r="D588" s="58"/>
      <c r="E588" s="58"/>
      <c r="F588" s="58"/>
      <c r="G588" s="58"/>
      <c r="H588" s="58">
        <v>1066400</v>
      </c>
      <c r="I588" s="58">
        <v>1101000</v>
      </c>
      <c r="J588" s="58">
        <v>1136000</v>
      </c>
      <c r="K588" s="58">
        <v>1173000</v>
      </c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  <c r="CW588" s="155"/>
      <c r="CX588" s="155"/>
      <c r="CY588" s="155"/>
      <c r="CZ588" s="155"/>
      <c r="DA588" s="155"/>
      <c r="DB588" s="155"/>
      <c r="DC588" s="155"/>
      <c r="DD588" s="155"/>
      <c r="DE588" s="155"/>
      <c r="DF588" s="155"/>
      <c r="DG588" s="155"/>
      <c r="DH588" s="155"/>
      <c r="DI588" s="155"/>
      <c r="DJ588" s="155"/>
      <c r="DK588" s="155"/>
      <c r="DL588" s="155"/>
      <c r="DM588" s="155"/>
      <c r="DN588" s="155"/>
      <c r="DO588" s="155"/>
      <c r="DP588" s="155"/>
      <c r="DQ588" s="155"/>
      <c r="DR588" s="155"/>
      <c r="DS588" s="155"/>
      <c r="DT588" s="155"/>
      <c r="DU588" s="155"/>
      <c r="DV588" s="155"/>
      <c r="DW588" s="155"/>
      <c r="DX588" s="155"/>
      <c r="DY588" s="155"/>
      <c r="DZ588" s="155"/>
      <c r="EA588" s="155"/>
      <c r="EB588" s="155"/>
      <c r="EC588" s="155"/>
      <c r="ED588" s="155"/>
      <c r="EE588" s="155"/>
      <c r="EF588" s="155"/>
      <c r="EG588" s="155"/>
      <c r="EH588" s="155"/>
      <c r="EI588" s="155"/>
      <c r="EJ588" s="155"/>
      <c r="EK588" s="155"/>
      <c r="EL588" s="155"/>
      <c r="EM588" s="155"/>
      <c r="EN588" s="155"/>
      <c r="EO588" s="155"/>
      <c r="EP588" s="155"/>
      <c r="EQ588" s="155"/>
      <c r="ER588" s="155"/>
      <c r="ES588" s="155"/>
      <c r="ET588" s="155"/>
      <c r="EU588" s="155"/>
      <c r="EV588" s="155"/>
      <c r="EW588" s="155"/>
      <c r="EX588" s="155"/>
      <c r="EY588" s="155"/>
      <c r="EZ588" s="155"/>
      <c r="FA588" s="155"/>
      <c r="FB588" s="155"/>
      <c r="FC588" s="155"/>
      <c r="FD588" s="155"/>
      <c r="FE588" s="155"/>
      <c r="FF588" s="155"/>
      <c r="FG588" s="155"/>
      <c r="FH588" s="155"/>
      <c r="FI588" s="155"/>
      <c r="FJ588" s="155"/>
      <c r="FK588" s="155"/>
      <c r="FL588" s="155"/>
      <c r="FM588" s="155"/>
      <c r="FN588" s="155"/>
      <c r="FO588" s="155"/>
      <c r="FP588" s="155"/>
      <c r="FQ588" s="155"/>
      <c r="FR588" s="155"/>
      <c r="FS588" s="155"/>
      <c r="FT588" s="155"/>
      <c r="FU588" s="155"/>
      <c r="FV588" s="155"/>
      <c r="FW588" s="155"/>
      <c r="FX588" s="155"/>
      <c r="FY588" s="155"/>
      <c r="FZ588" s="155"/>
      <c r="GA588" s="155"/>
      <c r="GB588" s="155"/>
      <c r="GC588" s="155"/>
      <c r="GD588" s="155"/>
      <c r="GE588" s="155"/>
      <c r="GF588" s="155"/>
      <c r="GG588" s="155"/>
      <c r="GH588" s="155"/>
      <c r="GI588" s="155"/>
      <c r="GJ588" s="155"/>
      <c r="GK588" s="155"/>
      <c r="GL588" s="155"/>
      <c r="GM588" s="155"/>
      <c r="GN588" s="155"/>
      <c r="GO588" s="155"/>
      <c r="GP588" s="155"/>
      <c r="GQ588" s="155"/>
      <c r="GR588" s="155"/>
      <c r="GS588" s="155"/>
      <c r="GT588" s="155"/>
      <c r="GU588" s="155"/>
      <c r="GV588" s="155"/>
      <c r="GW588" s="155"/>
      <c r="GX588" s="155"/>
      <c r="GY588" s="155"/>
      <c r="GZ588" s="155"/>
      <c r="HA588" s="155"/>
      <c r="HB588" s="155"/>
      <c r="HC588" s="155"/>
      <c r="HD588" s="155"/>
      <c r="HE588" s="155"/>
      <c r="HF588" s="155"/>
      <c r="HG588" s="155"/>
      <c r="HH588" s="155"/>
      <c r="HI588" s="155"/>
      <c r="HJ588" s="155"/>
      <c r="HK588" s="155"/>
      <c r="HL588" s="155"/>
      <c r="HM588" s="155"/>
      <c r="HN588" s="155"/>
      <c r="HO588" s="155"/>
      <c r="HP588" s="155"/>
      <c r="HQ588" s="155"/>
      <c r="HR588" s="155"/>
    </row>
    <row r="589" spans="1:243" s="20" customFormat="1" ht="21.75" customHeight="1">
      <c r="A589" s="95" t="s">
        <v>2329</v>
      </c>
      <c r="B589" s="110" t="s">
        <v>2330</v>
      </c>
      <c r="C589" s="123"/>
      <c r="D589" s="56">
        <f t="shared" ref="D589:I589" si="208">SUM(D590+D594)</f>
        <v>154698531.01999998</v>
      </c>
      <c r="E589" s="56">
        <f t="shared" si="208"/>
        <v>159190654.99999997</v>
      </c>
      <c r="F589" s="56">
        <f>SUM(F590+F594)</f>
        <v>168999205.07000002</v>
      </c>
      <c r="G589" s="56">
        <f t="shared" si="208"/>
        <v>167786000</v>
      </c>
      <c r="H589" s="56">
        <f t="shared" si="208"/>
        <v>173919700</v>
      </c>
      <c r="I589" s="56">
        <f t="shared" si="208"/>
        <v>179447500</v>
      </c>
      <c r="J589" s="56">
        <f t="shared" ref="J589:K589" si="209">SUM(J590+J594)</f>
        <v>185275400</v>
      </c>
      <c r="K589" s="56">
        <f t="shared" si="209"/>
        <v>191300900</v>
      </c>
      <c r="HS589" s="102"/>
      <c r="HT589" s="102"/>
      <c r="HU589" s="102"/>
      <c r="HV589" s="102"/>
      <c r="HW589" s="102"/>
      <c r="HX589" s="102"/>
      <c r="HY589" s="102"/>
      <c r="HZ589" s="102"/>
      <c r="IA589" s="102"/>
      <c r="IB589" s="102"/>
      <c r="IC589" s="102"/>
      <c r="ID589" s="102"/>
      <c r="IE589" s="102"/>
      <c r="IF589" s="102"/>
      <c r="IG589" s="102"/>
      <c r="IH589" s="102"/>
      <c r="II589" s="102"/>
    </row>
    <row r="590" spans="1:243" s="20" customFormat="1" ht="21.75" customHeight="1">
      <c r="A590" s="95" t="s">
        <v>2331</v>
      </c>
      <c r="B590" s="110" t="s">
        <v>2332</v>
      </c>
      <c r="C590" s="123"/>
      <c r="D590" s="56">
        <f t="shared" ref="D590:K590" si="210">D591</f>
        <v>168887.01</v>
      </c>
      <c r="E590" s="56">
        <f t="shared" si="210"/>
        <v>0</v>
      </c>
      <c r="F590" s="56">
        <f t="shared" si="210"/>
        <v>0</v>
      </c>
      <c r="G590" s="56">
        <f t="shared" si="210"/>
        <v>0</v>
      </c>
      <c r="H590" s="56">
        <f t="shared" si="210"/>
        <v>0</v>
      </c>
      <c r="I590" s="56">
        <f t="shared" si="210"/>
        <v>0</v>
      </c>
      <c r="J590" s="56">
        <f t="shared" si="210"/>
        <v>0</v>
      </c>
      <c r="K590" s="56">
        <f t="shared" si="210"/>
        <v>0</v>
      </c>
      <c r="HS590" s="102"/>
      <c r="HT590" s="102"/>
      <c r="HU590" s="102"/>
      <c r="HV590" s="102"/>
      <c r="HW590" s="102"/>
      <c r="HX590" s="102"/>
      <c r="HY590" s="102"/>
      <c r="HZ590" s="102"/>
      <c r="IA590" s="102"/>
      <c r="IB590" s="102"/>
      <c r="IC590" s="102"/>
      <c r="ID590" s="102"/>
      <c r="IE590" s="102"/>
      <c r="IF590" s="102"/>
      <c r="IG590" s="102"/>
      <c r="IH590" s="102"/>
      <c r="II590" s="102"/>
    </row>
    <row r="591" spans="1:243" s="20" customFormat="1" ht="21.75" customHeight="1">
      <c r="A591" s="95" t="s">
        <v>2333</v>
      </c>
      <c r="B591" s="110" t="s">
        <v>2334</v>
      </c>
      <c r="C591" s="123"/>
      <c r="D591" s="56">
        <f t="shared" ref="D591:I591" si="211">D593+D592</f>
        <v>168887.01</v>
      </c>
      <c r="E591" s="56">
        <f t="shared" si="211"/>
        <v>0</v>
      </c>
      <c r="F591" s="56">
        <f t="shared" si="211"/>
        <v>0</v>
      </c>
      <c r="G591" s="56">
        <f t="shared" si="211"/>
        <v>0</v>
      </c>
      <c r="H591" s="56">
        <f t="shared" si="211"/>
        <v>0</v>
      </c>
      <c r="I591" s="56">
        <f t="shared" si="211"/>
        <v>0</v>
      </c>
      <c r="J591" s="56">
        <f t="shared" ref="J591:K591" si="212">J593+J592</f>
        <v>0</v>
      </c>
      <c r="K591" s="56">
        <f t="shared" si="212"/>
        <v>0</v>
      </c>
      <c r="HS591" s="102"/>
      <c r="HT591" s="102"/>
      <c r="HU591" s="102"/>
      <c r="HV591" s="102"/>
      <c r="HW591" s="102"/>
      <c r="HX591" s="102"/>
      <c r="HY591" s="102"/>
      <c r="HZ591" s="102"/>
      <c r="IA591" s="102"/>
      <c r="IB591" s="102"/>
      <c r="IC591" s="102"/>
      <c r="ID591" s="102"/>
      <c r="IE591" s="102"/>
      <c r="IF591" s="102"/>
      <c r="IG591" s="102"/>
      <c r="IH591" s="102"/>
      <c r="II591" s="102"/>
    </row>
    <row r="592" spans="1:243" s="20" customFormat="1" ht="12.75" hidden="1" customHeight="1">
      <c r="A592" s="93" t="s">
        <v>2335</v>
      </c>
      <c r="B592" s="111" t="s">
        <v>2336</v>
      </c>
      <c r="C592" s="123" t="s">
        <v>2103</v>
      </c>
      <c r="D592" s="56">
        <v>168887.01</v>
      </c>
      <c r="E592" s="56"/>
      <c r="F592" s="56"/>
      <c r="G592" s="56"/>
      <c r="H592" s="56"/>
      <c r="I592" s="56"/>
      <c r="J592" s="56"/>
      <c r="K592" s="56"/>
      <c r="HS592" s="102"/>
      <c r="HT592" s="102"/>
      <c r="HU592" s="102"/>
      <c r="HV592" s="102"/>
      <c r="HW592" s="102"/>
      <c r="HX592" s="102"/>
      <c r="HY592" s="102"/>
      <c r="HZ592" s="102"/>
      <c r="IA592" s="102"/>
      <c r="IB592" s="102"/>
      <c r="IC592" s="102"/>
      <c r="ID592" s="102"/>
      <c r="IE592" s="102"/>
      <c r="IF592" s="102"/>
      <c r="IG592" s="102"/>
      <c r="IH592" s="102"/>
      <c r="II592" s="102"/>
    </row>
    <row r="593" spans="1:243" s="156" customFormat="1" hidden="1">
      <c r="A593" s="93" t="s">
        <v>2337</v>
      </c>
      <c r="B593" s="111" t="s">
        <v>2338</v>
      </c>
      <c r="C593" s="123" t="s">
        <v>2091</v>
      </c>
      <c r="D593" s="58"/>
      <c r="E593" s="58">
        <v>0</v>
      </c>
      <c r="F593" s="58"/>
      <c r="G593" s="58"/>
      <c r="H593" s="58"/>
      <c r="I593" s="58"/>
      <c r="J593" s="58"/>
      <c r="K593" s="58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  <c r="CW593" s="155"/>
      <c r="CX593" s="155"/>
      <c r="CY593" s="155"/>
      <c r="CZ593" s="155"/>
      <c r="DA593" s="155"/>
      <c r="DB593" s="155"/>
      <c r="DC593" s="155"/>
      <c r="DD593" s="155"/>
      <c r="DE593" s="155"/>
      <c r="DF593" s="155"/>
      <c r="DG593" s="155"/>
      <c r="DH593" s="155"/>
      <c r="DI593" s="155"/>
      <c r="DJ593" s="155"/>
      <c r="DK593" s="155"/>
      <c r="DL593" s="155"/>
      <c r="DM593" s="155"/>
      <c r="DN593" s="155"/>
      <c r="DO593" s="155"/>
      <c r="DP593" s="155"/>
      <c r="DQ593" s="155"/>
      <c r="DR593" s="155"/>
      <c r="DS593" s="155"/>
      <c r="DT593" s="155"/>
      <c r="DU593" s="155"/>
      <c r="DV593" s="155"/>
      <c r="DW593" s="155"/>
      <c r="DX593" s="155"/>
      <c r="DY593" s="155"/>
      <c r="DZ593" s="155"/>
      <c r="EA593" s="155"/>
      <c r="EB593" s="155"/>
      <c r="EC593" s="155"/>
      <c r="ED593" s="155"/>
      <c r="EE593" s="155"/>
      <c r="EF593" s="155"/>
      <c r="EG593" s="155"/>
      <c r="EH593" s="155"/>
      <c r="EI593" s="155"/>
      <c r="EJ593" s="155"/>
      <c r="EK593" s="155"/>
      <c r="EL593" s="155"/>
      <c r="EM593" s="155"/>
      <c r="EN593" s="155"/>
      <c r="EO593" s="155"/>
      <c r="EP593" s="155"/>
      <c r="EQ593" s="155"/>
      <c r="ER593" s="155"/>
      <c r="ES593" s="155"/>
      <c r="ET593" s="155"/>
      <c r="EU593" s="155"/>
      <c r="EV593" s="155"/>
      <c r="EW593" s="155"/>
      <c r="EX593" s="155"/>
      <c r="EY593" s="155"/>
      <c r="EZ593" s="155"/>
      <c r="FA593" s="155"/>
      <c r="FB593" s="155"/>
      <c r="FC593" s="155"/>
      <c r="FD593" s="155"/>
      <c r="FE593" s="155"/>
      <c r="FF593" s="155"/>
      <c r="FG593" s="155"/>
      <c r="FH593" s="155"/>
      <c r="FI593" s="155"/>
      <c r="FJ593" s="155"/>
      <c r="FK593" s="155"/>
      <c r="FL593" s="155"/>
      <c r="FM593" s="155"/>
      <c r="FN593" s="155"/>
      <c r="FO593" s="155"/>
      <c r="FP593" s="155"/>
      <c r="FQ593" s="155"/>
      <c r="FR593" s="155"/>
      <c r="FS593" s="155"/>
      <c r="FT593" s="155"/>
      <c r="FU593" s="155"/>
      <c r="FV593" s="155"/>
      <c r="FW593" s="155"/>
      <c r="FX593" s="155"/>
      <c r="FY593" s="155"/>
      <c r="FZ593" s="155"/>
      <c r="GA593" s="155"/>
      <c r="GB593" s="155"/>
      <c r="GC593" s="155"/>
      <c r="GD593" s="155"/>
      <c r="GE593" s="155"/>
      <c r="GF593" s="155"/>
      <c r="GG593" s="155"/>
      <c r="GH593" s="155"/>
      <c r="GI593" s="155"/>
      <c r="GJ593" s="155"/>
      <c r="GK593" s="155"/>
      <c r="GL593" s="155"/>
      <c r="GM593" s="155"/>
      <c r="GN593" s="155"/>
      <c r="GO593" s="155"/>
      <c r="GP593" s="155"/>
      <c r="GQ593" s="155"/>
      <c r="GR593" s="155"/>
      <c r="GS593" s="155"/>
      <c r="GT593" s="155"/>
      <c r="GU593" s="155"/>
      <c r="GV593" s="155"/>
      <c r="GW593" s="155"/>
      <c r="GX593" s="155"/>
      <c r="GY593" s="155"/>
      <c r="GZ593" s="155"/>
      <c r="HA593" s="155"/>
      <c r="HB593" s="155"/>
      <c r="HC593" s="155"/>
      <c r="HD593" s="155"/>
      <c r="HE593" s="155"/>
      <c r="HF593" s="155"/>
      <c r="HG593" s="155"/>
      <c r="HH593" s="155"/>
      <c r="HI593" s="155"/>
      <c r="HJ593" s="155"/>
      <c r="HK593" s="155"/>
      <c r="HL593" s="155"/>
      <c r="HM593" s="155"/>
      <c r="HN593" s="155"/>
      <c r="HO593" s="155"/>
      <c r="HP593" s="155"/>
      <c r="HQ593" s="155"/>
      <c r="HR593" s="155"/>
    </row>
    <row r="594" spans="1:243" ht="18.75" customHeight="1">
      <c r="A594" s="95" t="s">
        <v>2339</v>
      </c>
      <c r="B594" s="110" t="s">
        <v>2340</v>
      </c>
      <c r="C594" s="123"/>
      <c r="D594" s="56">
        <f t="shared" ref="D594:I594" si="213">SUM(D595+D616+D647+D637+D642)</f>
        <v>154529644.00999999</v>
      </c>
      <c r="E594" s="56">
        <f t="shared" si="213"/>
        <v>159190654.99999997</v>
      </c>
      <c r="F594" s="56">
        <f t="shared" si="213"/>
        <v>168999205.07000002</v>
      </c>
      <c r="G594" s="56">
        <f t="shared" si="213"/>
        <v>167786000</v>
      </c>
      <c r="H594" s="56">
        <f t="shared" si="213"/>
        <v>173919700</v>
      </c>
      <c r="I594" s="56">
        <f t="shared" si="213"/>
        <v>179447500</v>
      </c>
      <c r="J594" s="56">
        <f t="shared" ref="J594:K594" si="214">SUM(J595+J616+J647+J637+J642)</f>
        <v>185275400</v>
      </c>
      <c r="K594" s="56">
        <f t="shared" si="214"/>
        <v>191300900</v>
      </c>
    </row>
    <row r="595" spans="1:243" s="103" customFormat="1" ht="18.75" customHeight="1">
      <c r="A595" s="95" t="s">
        <v>2341</v>
      </c>
      <c r="B595" s="110" t="s">
        <v>932</v>
      </c>
      <c r="C595" s="123"/>
      <c r="D595" s="56">
        <f>SUM(D597+D603+D609+D614)</f>
        <v>144996902.32999998</v>
      </c>
      <c r="E595" s="56">
        <f>SUM(E597+E603+E609+E615)</f>
        <v>148194369.78999996</v>
      </c>
      <c r="F595" s="56">
        <f>SUM(F597+F603+F609+F614)</f>
        <v>153094985.01000002</v>
      </c>
      <c r="G595" s="56">
        <f>SUM(G597+G603+G609+G615)</f>
        <v>154648000</v>
      </c>
      <c r="H595" s="56">
        <f>SUM(H597+H603+H609+H615)</f>
        <v>160446000</v>
      </c>
      <c r="I595" s="56">
        <f>SUM(I597+I603+I609+I615)</f>
        <v>165663000</v>
      </c>
      <c r="J595" s="56">
        <f>SUM(J597+J603+J609+J615)</f>
        <v>171043000</v>
      </c>
      <c r="K595" s="56">
        <f>SUM(K597+K603+K609+K615)</f>
        <v>176606000</v>
      </c>
      <c r="HS595" s="102"/>
      <c r="HT595" s="102"/>
      <c r="HU595" s="102"/>
      <c r="HV595" s="102"/>
      <c r="HW595" s="102"/>
      <c r="HX595" s="102"/>
      <c r="HY595" s="102"/>
      <c r="HZ595" s="102"/>
      <c r="IA595" s="102"/>
      <c r="IB595" s="102"/>
      <c r="IC595" s="102"/>
      <c r="ID595" s="102"/>
      <c r="IE595" s="102"/>
      <c r="IF595" s="102"/>
      <c r="IG595" s="102"/>
      <c r="IH595" s="102"/>
      <c r="II595" s="102"/>
    </row>
    <row r="596" spans="1:243" s="103" customFormat="1" ht="18.75" customHeight="1">
      <c r="A596" s="95" t="s">
        <v>2342</v>
      </c>
      <c r="B596" s="110" t="s">
        <v>2343</v>
      </c>
      <c r="C596" s="123"/>
      <c r="D596" s="56">
        <f t="shared" ref="D596:K596" si="215">D597</f>
        <v>100474603.03</v>
      </c>
      <c r="E596" s="56">
        <f t="shared" si="215"/>
        <v>103129362.45999999</v>
      </c>
      <c r="F596" s="56">
        <f t="shared" si="215"/>
        <v>104756297.04000001</v>
      </c>
      <c r="G596" s="56">
        <f t="shared" si="215"/>
        <v>108100000</v>
      </c>
      <c r="H596" s="56">
        <f t="shared" si="215"/>
        <v>112153000</v>
      </c>
      <c r="I596" s="56">
        <f t="shared" si="215"/>
        <v>115800000</v>
      </c>
      <c r="J596" s="56">
        <f t="shared" si="215"/>
        <v>119560000</v>
      </c>
      <c r="K596" s="56">
        <f t="shared" si="215"/>
        <v>123450000</v>
      </c>
      <c r="HS596" s="102"/>
      <c r="HT596" s="102"/>
      <c r="HU596" s="102"/>
      <c r="HV596" s="102"/>
      <c r="HW596" s="102"/>
      <c r="HX596" s="102"/>
      <c r="HY596" s="102"/>
      <c r="HZ596" s="102"/>
      <c r="IA596" s="102"/>
      <c r="IB596" s="102"/>
      <c r="IC596" s="102"/>
      <c r="ID596" s="102"/>
      <c r="IE596" s="102"/>
      <c r="IF596" s="102"/>
      <c r="IG596" s="102"/>
      <c r="IH596" s="102"/>
      <c r="II596" s="102"/>
    </row>
    <row r="597" spans="1:243" s="103" customFormat="1" ht="18.75" customHeight="1">
      <c r="A597" s="95" t="s">
        <v>2344</v>
      </c>
      <c r="B597" s="110" t="s">
        <v>2345</v>
      </c>
      <c r="C597" s="123"/>
      <c r="D597" s="56">
        <f t="shared" ref="D597:K597" si="216">SUM(D598:D601)</f>
        <v>100474603.03</v>
      </c>
      <c r="E597" s="56">
        <f t="shared" si="216"/>
        <v>103129362.45999999</v>
      </c>
      <c r="F597" s="56">
        <f t="shared" si="216"/>
        <v>104756297.04000001</v>
      </c>
      <c r="G597" s="56">
        <f t="shared" si="216"/>
        <v>108100000</v>
      </c>
      <c r="H597" s="56">
        <f t="shared" si="216"/>
        <v>112153000</v>
      </c>
      <c r="I597" s="56">
        <f t="shared" si="216"/>
        <v>115800000</v>
      </c>
      <c r="J597" s="56">
        <f t="shared" si="216"/>
        <v>119560000</v>
      </c>
      <c r="K597" s="56">
        <f t="shared" si="216"/>
        <v>123450000</v>
      </c>
      <c r="HS597" s="102"/>
      <c r="HT597" s="102"/>
      <c r="HU597" s="102"/>
      <c r="HV597" s="102"/>
      <c r="HW597" s="102"/>
      <c r="HX597" s="102"/>
      <c r="HY597" s="102"/>
      <c r="HZ597" s="102"/>
      <c r="IA597" s="102"/>
      <c r="IB597" s="102"/>
      <c r="IC597" s="102"/>
      <c r="ID597" s="102"/>
      <c r="IE597" s="102"/>
      <c r="IF597" s="102"/>
      <c r="IG597" s="102"/>
      <c r="IH597" s="102"/>
      <c r="II597" s="102"/>
    </row>
    <row r="598" spans="1:243" s="122" customFormat="1" ht="15" hidden="1" customHeight="1">
      <c r="A598" s="93" t="s">
        <v>2346</v>
      </c>
      <c r="B598" s="111" t="s">
        <v>2347</v>
      </c>
      <c r="C598" s="123" t="s">
        <v>29</v>
      </c>
      <c r="D598" s="58">
        <v>60284761.810000002</v>
      </c>
      <c r="E598" s="58">
        <v>61877617.490000002</v>
      </c>
      <c r="F598" s="58">
        <v>62853778.189999998</v>
      </c>
      <c r="G598" s="58">
        <v>64860000</v>
      </c>
      <c r="H598" s="58">
        <v>67291800</v>
      </c>
      <c r="I598" s="58">
        <v>69480000</v>
      </c>
      <c r="J598" s="58">
        <v>71736000</v>
      </c>
      <c r="K598" s="58">
        <v>74070000</v>
      </c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  <c r="AE598" s="124"/>
      <c r="AF598" s="124"/>
      <c r="AG598" s="124"/>
      <c r="AH598" s="124"/>
      <c r="AI598" s="124"/>
      <c r="AJ598" s="124"/>
      <c r="AK598" s="124"/>
      <c r="AL598" s="124"/>
      <c r="AM598" s="124"/>
      <c r="AN598" s="124"/>
      <c r="AO598" s="124"/>
      <c r="AP598" s="124"/>
      <c r="AQ598" s="124"/>
      <c r="AR598" s="124"/>
      <c r="AS598" s="124"/>
      <c r="AT598" s="124"/>
      <c r="AU598" s="124"/>
      <c r="AV598" s="124"/>
      <c r="AW598" s="124"/>
      <c r="AX598" s="124"/>
      <c r="AY598" s="124"/>
      <c r="AZ598" s="124"/>
      <c r="BA598" s="124"/>
      <c r="BB598" s="124"/>
      <c r="BC598" s="124"/>
      <c r="BD598" s="124"/>
      <c r="BE598" s="124"/>
      <c r="BF598" s="124"/>
      <c r="BG598" s="124"/>
      <c r="BH598" s="124"/>
      <c r="BI598" s="124"/>
      <c r="BJ598" s="124"/>
      <c r="BK598" s="124"/>
      <c r="BL598" s="124"/>
      <c r="BM598" s="124"/>
      <c r="BN598" s="124"/>
      <c r="BO598" s="124"/>
      <c r="BP598" s="124"/>
      <c r="BQ598" s="124"/>
      <c r="BR598" s="124"/>
      <c r="BS598" s="124"/>
      <c r="BT598" s="124"/>
      <c r="BU598" s="124"/>
      <c r="BV598" s="124"/>
      <c r="BW598" s="124"/>
      <c r="BX598" s="124"/>
      <c r="BY598" s="124"/>
      <c r="BZ598" s="124"/>
      <c r="CA598" s="124"/>
      <c r="CB598" s="124"/>
      <c r="CC598" s="124"/>
      <c r="CD598" s="124"/>
      <c r="CE598" s="124"/>
      <c r="CF598" s="124"/>
      <c r="CG598" s="124"/>
      <c r="CH598" s="124"/>
      <c r="CI598" s="124"/>
      <c r="CJ598" s="124"/>
      <c r="CK598" s="124"/>
      <c r="CL598" s="124"/>
      <c r="CM598" s="124"/>
      <c r="CN598" s="124"/>
      <c r="CO598" s="124"/>
      <c r="CP598" s="124"/>
      <c r="CQ598" s="124"/>
      <c r="CR598" s="124"/>
      <c r="CS598" s="124"/>
      <c r="CT598" s="124"/>
      <c r="CU598" s="124"/>
      <c r="CV598" s="124"/>
      <c r="CW598" s="124"/>
      <c r="CX598" s="124"/>
      <c r="CY598" s="124"/>
      <c r="CZ598" s="124"/>
      <c r="DA598" s="124"/>
      <c r="DB598" s="124"/>
      <c r="DC598" s="124"/>
      <c r="DD598" s="124"/>
      <c r="DE598" s="124"/>
      <c r="DF598" s="124"/>
      <c r="DG598" s="124"/>
      <c r="DH598" s="124"/>
      <c r="DI598" s="124"/>
      <c r="DJ598" s="124"/>
      <c r="DK598" s="124"/>
      <c r="DL598" s="124"/>
      <c r="DM598" s="124"/>
      <c r="DN598" s="124"/>
      <c r="DO598" s="124"/>
      <c r="DP598" s="124"/>
      <c r="DQ598" s="124"/>
      <c r="DR598" s="124"/>
      <c r="DS598" s="124"/>
      <c r="DT598" s="124"/>
      <c r="DU598" s="124"/>
      <c r="DV598" s="124"/>
      <c r="DW598" s="124"/>
      <c r="DX598" s="124"/>
      <c r="DY598" s="124"/>
      <c r="DZ598" s="124"/>
      <c r="EA598" s="124"/>
      <c r="EB598" s="124"/>
      <c r="EC598" s="124"/>
      <c r="ED598" s="124"/>
      <c r="EE598" s="124"/>
      <c r="EF598" s="124"/>
      <c r="EG598" s="124"/>
      <c r="EH598" s="124"/>
      <c r="EI598" s="124"/>
      <c r="EJ598" s="124"/>
      <c r="EK598" s="124"/>
      <c r="EL598" s="124"/>
      <c r="EM598" s="124"/>
      <c r="EN598" s="124"/>
      <c r="EO598" s="124"/>
      <c r="EP598" s="124"/>
      <c r="EQ598" s="124"/>
      <c r="ER598" s="124"/>
      <c r="ES598" s="124"/>
      <c r="ET598" s="124"/>
      <c r="EU598" s="124"/>
      <c r="EV598" s="124"/>
      <c r="EW598" s="124"/>
      <c r="EX598" s="124"/>
      <c r="EY598" s="124"/>
      <c r="EZ598" s="124"/>
      <c r="FA598" s="124"/>
      <c r="FB598" s="124"/>
      <c r="FC598" s="124"/>
      <c r="FD598" s="124"/>
      <c r="FE598" s="124"/>
      <c r="FF598" s="124"/>
      <c r="FG598" s="124"/>
      <c r="FH598" s="124"/>
      <c r="FI598" s="124"/>
      <c r="FJ598" s="124"/>
      <c r="FK598" s="124"/>
      <c r="FL598" s="124"/>
      <c r="FM598" s="124"/>
      <c r="FN598" s="124"/>
      <c r="FO598" s="124"/>
      <c r="FP598" s="124"/>
      <c r="FQ598" s="124"/>
      <c r="FR598" s="124"/>
      <c r="FS598" s="124"/>
      <c r="FT598" s="124"/>
      <c r="FU598" s="124"/>
      <c r="FV598" s="124"/>
      <c r="FW598" s="124"/>
      <c r="FX598" s="124"/>
      <c r="FY598" s="124"/>
      <c r="FZ598" s="124"/>
      <c r="GA598" s="124"/>
      <c r="GB598" s="124"/>
      <c r="GC598" s="124"/>
      <c r="GD598" s="124"/>
      <c r="GE598" s="124"/>
      <c r="GF598" s="124"/>
      <c r="GG598" s="124"/>
      <c r="GH598" s="124"/>
      <c r="GI598" s="124"/>
      <c r="GJ598" s="124"/>
      <c r="GK598" s="124"/>
      <c r="GL598" s="124"/>
      <c r="GM598" s="124"/>
      <c r="GN598" s="124"/>
      <c r="GO598" s="124"/>
      <c r="GP598" s="124"/>
      <c r="GQ598" s="124"/>
      <c r="GR598" s="124"/>
      <c r="GS598" s="124"/>
      <c r="GT598" s="124"/>
      <c r="GU598" s="124"/>
      <c r="GV598" s="124"/>
      <c r="GW598" s="124"/>
      <c r="GX598" s="124"/>
      <c r="GY598" s="124"/>
      <c r="GZ598" s="124"/>
      <c r="HA598" s="124"/>
      <c r="HB598" s="124"/>
      <c r="HC598" s="124"/>
      <c r="HD598" s="124"/>
      <c r="HE598" s="124"/>
      <c r="HF598" s="124"/>
      <c r="HG598" s="124"/>
      <c r="HH598" s="124"/>
      <c r="HI598" s="124"/>
      <c r="HJ598" s="124"/>
      <c r="HK598" s="124"/>
      <c r="HL598" s="124"/>
      <c r="HM598" s="124"/>
      <c r="HN598" s="124"/>
      <c r="HO598" s="124"/>
      <c r="HP598" s="124"/>
      <c r="HQ598" s="124"/>
      <c r="HR598" s="124"/>
    </row>
    <row r="599" spans="1:243" s="122" customFormat="1" ht="15" hidden="1" customHeight="1">
      <c r="A599" s="93" t="s">
        <v>2348</v>
      </c>
      <c r="B599" s="111" t="s">
        <v>2349</v>
      </c>
      <c r="C599" s="123" t="s">
        <v>32</v>
      </c>
      <c r="D599" s="58">
        <v>5023730.1500000004</v>
      </c>
      <c r="E599" s="58">
        <v>5156468.12</v>
      </c>
      <c r="F599" s="58">
        <v>5237814.87</v>
      </c>
      <c r="G599" s="58">
        <v>5405000</v>
      </c>
      <c r="H599" s="58">
        <v>5607650</v>
      </c>
      <c r="I599" s="58">
        <v>5790000</v>
      </c>
      <c r="J599" s="58">
        <v>5978000</v>
      </c>
      <c r="K599" s="58">
        <v>6172500</v>
      </c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4"/>
      <c r="AJ599" s="124"/>
      <c r="AK599" s="124"/>
      <c r="AL599" s="124"/>
      <c r="AM599" s="124"/>
      <c r="AN599" s="124"/>
      <c r="AO599" s="124"/>
      <c r="AP599" s="124"/>
      <c r="AQ599" s="124"/>
      <c r="AR599" s="124"/>
      <c r="AS599" s="124"/>
      <c r="AT599" s="124"/>
      <c r="AU599" s="124"/>
      <c r="AV599" s="124"/>
      <c r="AW599" s="124"/>
      <c r="AX599" s="124"/>
      <c r="AY599" s="124"/>
      <c r="AZ599" s="124"/>
      <c r="BA599" s="124"/>
      <c r="BB599" s="124"/>
      <c r="BC599" s="124"/>
      <c r="BD599" s="124"/>
      <c r="BE599" s="124"/>
      <c r="BF599" s="124"/>
      <c r="BG599" s="124"/>
      <c r="BH599" s="124"/>
      <c r="BI599" s="124"/>
      <c r="BJ599" s="124"/>
      <c r="BK599" s="124"/>
      <c r="BL599" s="124"/>
      <c r="BM599" s="124"/>
      <c r="BN599" s="124"/>
      <c r="BO599" s="124"/>
      <c r="BP599" s="124"/>
      <c r="BQ599" s="124"/>
      <c r="BR599" s="124"/>
      <c r="BS599" s="124"/>
      <c r="BT599" s="124"/>
      <c r="BU599" s="124"/>
      <c r="BV599" s="124"/>
      <c r="BW599" s="124"/>
      <c r="BX599" s="124"/>
      <c r="BY599" s="124"/>
      <c r="BZ599" s="124"/>
      <c r="CA599" s="124"/>
      <c r="CB599" s="124"/>
      <c r="CC599" s="124"/>
      <c r="CD599" s="124"/>
      <c r="CE599" s="124"/>
      <c r="CF599" s="124"/>
      <c r="CG599" s="124"/>
      <c r="CH599" s="124"/>
      <c r="CI599" s="124"/>
      <c r="CJ599" s="124"/>
      <c r="CK599" s="124"/>
      <c r="CL599" s="124"/>
      <c r="CM599" s="124"/>
      <c r="CN599" s="124"/>
      <c r="CO599" s="124"/>
      <c r="CP599" s="124"/>
      <c r="CQ599" s="124"/>
      <c r="CR599" s="124"/>
      <c r="CS599" s="124"/>
      <c r="CT599" s="124"/>
      <c r="CU599" s="124"/>
      <c r="CV599" s="124"/>
      <c r="CW599" s="124"/>
      <c r="CX599" s="124"/>
      <c r="CY599" s="124"/>
      <c r="CZ599" s="124"/>
      <c r="DA599" s="124"/>
      <c r="DB599" s="124"/>
      <c r="DC599" s="124"/>
      <c r="DD599" s="124"/>
      <c r="DE599" s="124"/>
      <c r="DF599" s="124"/>
      <c r="DG599" s="124"/>
      <c r="DH599" s="124"/>
      <c r="DI599" s="124"/>
      <c r="DJ599" s="124"/>
      <c r="DK599" s="124"/>
      <c r="DL599" s="124"/>
      <c r="DM599" s="124"/>
      <c r="DN599" s="124"/>
      <c r="DO599" s="124"/>
      <c r="DP599" s="124"/>
      <c r="DQ599" s="124"/>
      <c r="DR599" s="124"/>
      <c r="DS599" s="124"/>
      <c r="DT599" s="124"/>
      <c r="DU599" s="124"/>
      <c r="DV599" s="124"/>
      <c r="DW599" s="124"/>
      <c r="DX599" s="124"/>
      <c r="DY599" s="124"/>
      <c r="DZ599" s="124"/>
      <c r="EA599" s="124"/>
      <c r="EB599" s="124"/>
      <c r="EC599" s="124"/>
      <c r="ED599" s="124"/>
      <c r="EE599" s="124"/>
      <c r="EF599" s="124"/>
      <c r="EG599" s="124"/>
      <c r="EH599" s="124"/>
      <c r="EI599" s="124"/>
      <c r="EJ599" s="124"/>
      <c r="EK599" s="124"/>
      <c r="EL599" s="124"/>
      <c r="EM599" s="124"/>
      <c r="EN599" s="124"/>
      <c r="EO599" s="124"/>
      <c r="EP599" s="124"/>
      <c r="EQ599" s="124"/>
      <c r="ER599" s="124"/>
      <c r="ES599" s="124"/>
      <c r="ET599" s="124"/>
      <c r="EU599" s="124"/>
      <c r="EV599" s="124"/>
      <c r="EW599" s="124"/>
      <c r="EX599" s="124"/>
      <c r="EY599" s="124"/>
      <c r="EZ599" s="124"/>
      <c r="FA599" s="124"/>
      <c r="FB599" s="124"/>
      <c r="FC599" s="124"/>
      <c r="FD599" s="124"/>
      <c r="FE599" s="124"/>
      <c r="FF599" s="124"/>
      <c r="FG599" s="124"/>
      <c r="FH599" s="124"/>
      <c r="FI599" s="124"/>
      <c r="FJ599" s="124"/>
      <c r="FK599" s="124"/>
      <c r="FL599" s="124"/>
      <c r="FM599" s="124"/>
      <c r="FN599" s="124"/>
      <c r="FO599" s="124"/>
      <c r="FP599" s="124"/>
      <c r="FQ599" s="124"/>
      <c r="FR599" s="124"/>
      <c r="FS599" s="124"/>
      <c r="FT599" s="124"/>
      <c r="FU599" s="124"/>
      <c r="FV599" s="124"/>
      <c r="FW599" s="124"/>
      <c r="FX599" s="124"/>
      <c r="FY599" s="124"/>
      <c r="FZ599" s="124"/>
      <c r="GA599" s="124"/>
      <c r="GB599" s="124"/>
      <c r="GC599" s="124"/>
      <c r="GD599" s="124"/>
      <c r="GE599" s="124"/>
      <c r="GF599" s="124"/>
      <c r="GG599" s="124"/>
      <c r="GH599" s="124"/>
      <c r="GI599" s="124"/>
      <c r="GJ599" s="124"/>
      <c r="GK599" s="124"/>
      <c r="GL599" s="124"/>
      <c r="GM599" s="124"/>
      <c r="GN599" s="124"/>
      <c r="GO599" s="124"/>
      <c r="GP599" s="124"/>
      <c r="GQ599" s="124"/>
      <c r="GR599" s="124"/>
      <c r="GS599" s="124"/>
      <c r="GT599" s="124"/>
      <c r="GU599" s="124"/>
      <c r="GV599" s="124"/>
      <c r="GW599" s="124"/>
      <c r="GX599" s="124"/>
      <c r="GY599" s="124"/>
      <c r="GZ599" s="124"/>
      <c r="HA599" s="124"/>
      <c r="HB599" s="124"/>
      <c r="HC599" s="124"/>
      <c r="HD599" s="124"/>
      <c r="HE599" s="124"/>
      <c r="HF599" s="124"/>
      <c r="HG599" s="124"/>
      <c r="HH599" s="124"/>
      <c r="HI599" s="124"/>
      <c r="HJ599" s="124"/>
      <c r="HK599" s="124"/>
      <c r="HL599" s="124"/>
      <c r="HM599" s="124"/>
      <c r="HN599" s="124"/>
      <c r="HO599" s="124"/>
      <c r="HP599" s="124"/>
      <c r="HQ599" s="124"/>
      <c r="HR599" s="124"/>
    </row>
    <row r="600" spans="1:243" s="122" customFormat="1" ht="15" hidden="1" customHeight="1">
      <c r="A600" s="93" t="s">
        <v>2350</v>
      </c>
      <c r="B600" s="111" t="s">
        <v>2351</v>
      </c>
      <c r="C600" s="94" t="s">
        <v>35</v>
      </c>
      <c r="D600" s="58">
        <v>15071190.460000001</v>
      </c>
      <c r="E600" s="58">
        <v>15469404.35</v>
      </c>
      <c r="F600" s="58">
        <v>15713444.560000001</v>
      </c>
      <c r="G600" s="58">
        <v>16215000</v>
      </c>
      <c r="H600" s="58">
        <v>16822950</v>
      </c>
      <c r="I600" s="58">
        <v>17370000</v>
      </c>
      <c r="J600" s="58">
        <v>17934000</v>
      </c>
      <c r="K600" s="58">
        <v>18517500</v>
      </c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  <c r="AD600" s="124"/>
      <c r="AE600" s="124"/>
      <c r="AF600" s="124"/>
      <c r="AG600" s="124"/>
      <c r="AH600" s="124"/>
      <c r="AI600" s="124"/>
      <c r="AJ600" s="124"/>
      <c r="AK600" s="124"/>
      <c r="AL600" s="124"/>
      <c r="AM600" s="124"/>
      <c r="AN600" s="124"/>
      <c r="AO600" s="124"/>
      <c r="AP600" s="124"/>
      <c r="AQ600" s="124"/>
      <c r="AR600" s="124"/>
      <c r="AS600" s="124"/>
      <c r="AT600" s="124"/>
      <c r="AU600" s="124"/>
      <c r="AV600" s="124"/>
      <c r="AW600" s="124"/>
      <c r="AX600" s="124"/>
      <c r="AY600" s="124"/>
      <c r="AZ600" s="124"/>
      <c r="BA600" s="124"/>
      <c r="BB600" s="124"/>
      <c r="BC600" s="124"/>
      <c r="BD600" s="124"/>
      <c r="BE600" s="124"/>
      <c r="BF600" s="124"/>
      <c r="BG600" s="124"/>
      <c r="BH600" s="124"/>
      <c r="BI600" s="124"/>
      <c r="BJ600" s="124"/>
      <c r="BK600" s="124"/>
      <c r="BL600" s="124"/>
      <c r="BM600" s="124"/>
      <c r="BN600" s="124"/>
      <c r="BO600" s="124"/>
      <c r="BP600" s="124"/>
      <c r="BQ600" s="124"/>
      <c r="BR600" s="124"/>
      <c r="BS600" s="124"/>
      <c r="BT600" s="124"/>
      <c r="BU600" s="124"/>
      <c r="BV600" s="124"/>
      <c r="BW600" s="124"/>
      <c r="BX600" s="124"/>
      <c r="BY600" s="124"/>
      <c r="BZ600" s="124"/>
      <c r="CA600" s="124"/>
      <c r="CB600" s="124"/>
      <c r="CC600" s="124"/>
      <c r="CD600" s="124"/>
      <c r="CE600" s="124"/>
      <c r="CF600" s="124"/>
      <c r="CG600" s="124"/>
      <c r="CH600" s="124"/>
      <c r="CI600" s="124"/>
      <c r="CJ600" s="124"/>
      <c r="CK600" s="124"/>
      <c r="CL600" s="124"/>
      <c r="CM600" s="124"/>
      <c r="CN600" s="124"/>
      <c r="CO600" s="124"/>
      <c r="CP600" s="124"/>
      <c r="CQ600" s="124"/>
      <c r="CR600" s="124"/>
      <c r="CS600" s="124"/>
      <c r="CT600" s="124"/>
      <c r="CU600" s="124"/>
      <c r="CV600" s="124"/>
      <c r="CW600" s="124"/>
      <c r="CX600" s="124"/>
      <c r="CY600" s="124"/>
      <c r="CZ600" s="124"/>
      <c r="DA600" s="124"/>
      <c r="DB600" s="124"/>
      <c r="DC600" s="124"/>
      <c r="DD600" s="124"/>
      <c r="DE600" s="124"/>
      <c r="DF600" s="124"/>
      <c r="DG600" s="124"/>
      <c r="DH600" s="124"/>
      <c r="DI600" s="124"/>
      <c r="DJ600" s="124"/>
      <c r="DK600" s="124"/>
      <c r="DL600" s="124"/>
      <c r="DM600" s="124"/>
      <c r="DN600" s="124"/>
      <c r="DO600" s="124"/>
      <c r="DP600" s="124"/>
      <c r="DQ600" s="124"/>
      <c r="DR600" s="124"/>
      <c r="DS600" s="124"/>
      <c r="DT600" s="124"/>
      <c r="DU600" s="124"/>
      <c r="DV600" s="124"/>
      <c r="DW600" s="124"/>
      <c r="DX600" s="124"/>
      <c r="DY600" s="124"/>
      <c r="DZ600" s="124"/>
      <c r="EA600" s="124"/>
      <c r="EB600" s="124"/>
      <c r="EC600" s="124"/>
      <c r="ED600" s="124"/>
      <c r="EE600" s="124"/>
      <c r="EF600" s="124"/>
      <c r="EG600" s="124"/>
      <c r="EH600" s="124"/>
      <c r="EI600" s="124"/>
      <c r="EJ600" s="124"/>
      <c r="EK600" s="124"/>
      <c r="EL600" s="124"/>
      <c r="EM600" s="124"/>
      <c r="EN600" s="124"/>
      <c r="EO600" s="124"/>
      <c r="EP600" s="124"/>
      <c r="EQ600" s="124"/>
      <c r="ER600" s="124"/>
      <c r="ES600" s="124"/>
      <c r="ET600" s="124"/>
      <c r="EU600" s="124"/>
      <c r="EV600" s="124"/>
      <c r="EW600" s="124"/>
      <c r="EX600" s="124"/>
      <c r="EY600" s="124"/>
      <c r="EZ600" s="124"/>
      <c r="FA600" s="124"/>
      <c r="FB600" s="124"/>
      <c r="FC600" s="124"/>
      <c r="FD600" s="124"/>
      <c r="FE600" s="124"/>
      <c r="FF600" s="124"/>
      <c r="FG600" s="124"/>
      <c r="FH600" s="124"/>
      <c r="FI600" s="124"/>
      <c r="FJ600" s="124"/>
      <c r="FK600" s="124"/>
      <c r="FL600" s="124"/>
      <c r="FM600" s="124"/>
      <c r="FN600" s="124"/>
      <c r="FO600" s="124"/>
      <c r="FP600" s="124"/>
      <c r="FQ600" s="124"/>
      <c r="FR600" s="124"/>
      <c r="FS600" s="124"/>
      <c r="FT600" s="124"/>
      <c r="FU600" s="124"/>
      <c r="FV600" s="124"/>
      <c r="FW600" s="124"/>
      <c r="FX600" s="124"/>
      <c r="FY600" s="124"/>
      <c r="FZ600" s="124"/>
      <c r="GA600" s="124"/>
      <c r="GB600" s="124"/>
      <c r="GC600" s="124"/>
      <c r="GD600" s="124"/>
      <c r="GE600" s="124"/>
      <c r="GF600" s="124"/>
      <c r="GG600" s="124"/>
      <c r="GH600" s="124"/>
      <c r="GI600" s="124"/>
      <c r="GJ600" s="124"/>
      <c r="GK600" s="124"/>
      <c r="GL600" s="124"/>
      <c r="GM600" s="124"/>
      <c r="GN600" s="124"/>
      <c r="GO600" s="124"/>
      <c r="GP600" s="124"/>
      <c r="GQ600" s="124"/>
      <c r="GR600" s="124"/>
      <c r="GS600" s="124"/>
      <c r="GT600" s="124"/>
      <c r="GU600" s="124"/>
      <c r="GV600" s="124"/>
      <c r="GW600" s="124"/>
      <c r="GX600" s="124"/>
      <c r="GY600" s="124"/>
      <c r="GZ600" s="124"/>
      <c r="HA600" s="124"/>
      <c r="HB600" s="124"/>
      <c r="HC600" s="124"/>
      <c r="HD600" s="124"/>
      <c r="HE600" s="124"/>
      <c r="HF600" s="124"/>
      <c r="HG600" s="124"/>
      <c r="HH600" s="124"/>
      <c r="HI600" s="124"/>
      <c r="HJ600" s="124"/>
      <c r="HK600" s="124"/>
      <c r="HL600" s="124"/>
      <c r="HM600" s="124"/>
      <c r="HN600" s="124"/>
      <c r="HO600" s="124"/>
      <c r="HP600" s="124"/>
      <c r="HQ600" s="124"/>
      <c r="HR600" s="124"/>
    </row>
    <row r="601" spans="1:243" s="122" customFormat="1" ht="15" hidden="1" customHeight="1">
      <c r="A601" s="93" t="s">
        <v>2352</v>
      </c>
      <c r="B601" s="111" t="s">
        <v>2353</v>
      </c>
      <c r="C601" s="94" t="s">
        <v>249</v>
      </c>
      <c r="D601" s="58">
        <v>20094920.609999999</v>
      </c>
      <c r="E601" s="58">
        <v>20625872.5</v>
      </c>
      <c r="F601" s="58">
        <v>20951259.420000002</v>
      </c>
      <c r="G601" s="58">
        <v>21620000</v>
      </c>
      <c r="H601" s="58">
        <v>22430600</v>
      </c>
      <c r="I601" s="58">
        <v>23160000</v>
      </c>
      <c r="J601" s="58">
        <v>23912000</v>
      </c>
      <c r="K601" s="58">
        <v>24690000</v>
      </c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  <c r="AC601" s="124"/>
      <c r="AD601" s="124"/>
      <c r="AE601" s="124"/>
      <c r="AF601" s="124"/>
      <c r="AG601" s="124"/>
      <c r="AH601" s="124"/>
      <c r="AI601" s="124"/>
      <c r="AJ601" s="124"/>
      <c r="AK601" s="124"/>
      <c r="AL601" s="124"/>
      <c r="AM601" s="124"/>
      <c r="AN601" s="124"/>
      <c r="AO601" s="124"/>
      <c r="AP601" s="124"/>
      <c r="AQ601" s="124"/>
      <c r="AR601" s="124"/>
      <c r="AS601" s="124"/>
      <c r="AT601" s="124"/>
      <c r="AU601" s="124"/>
      <c r="AV601" s="124"/>
      <c r="AW601" s="124"/>
      <c r="AX601" s="124"/>
      <c r="AY601" s="124"/>
      <c r="AZ601" s="124"/>
      <c r="BA601" s="124"/>
      <c r="BB601" s="124"/>
      <c r="BC601" s="124"/>
      <c r="BD601" s="124"/>
      <c r="BE601" s="124"/>
      <c r="BF601" s="124"/>
      <c r="BG601" s="124"/>
      <c r="BH601" s="124"/>
      <c r="BI601" s="124"/>
      <c r="BJ601" s="124"/>
      <c r="BK601" s="124"/>
      <c r="BL601" s="124"/>
      <c r="BM601" s="124"/>
      <c r="BN601" s="124"/>
      <c r="BO601" s="124"/>
      <c r="BP601" s="124"/>
      <c r="BQ601" s="124"/>
      <c r="BR601" s="124"/>
      <c r="BS601" s="124"/>
      <c r="BT601" s="124"/>
      <c r="BU601" s="124"/>
      <c r="BV601" s="124"/>
      <c r="BW601" s="124"/>
      <c r="BX601" s="124"/>
      <c r="BY601" s="124"/>
      <c r="BZ601" s="124"/>
      <c r="CA601" s="124"/>
      <c r="CB601" s="124"/>
      <c r="CC601" s="124"/>
      <c r="CD601" s="124"/>
      <c r="CE601" s="124"/>
      <c r="CF601" s="124"/>
      <c r="CG601" s="124"/>
      <c r="CH601" s="124"/>
      <c r="CI601" s="124"/>
      <c r="CJ601" s="124"/>
      <c r="CK601" s="124"/>
      <c r="CL601" s="124"/>
      <c r="CM601" s="124"/>
      <c r="CN601" s="124"/>
      <c r="CO601" s="124"/>
      <c r="CP601" s="124"/>
      <c r="CQ601" s="124"/>
      <c r="CR601" s="124"/>
      <c r="CS601" s="124"/>
      <c r="CT601" s="124"/>
      <c r="CU601" s="124"/>
      <c r="CV601" s="124"/>
      <c r="CW601" s="124"/>
      <c r="CX601" s="124"/>
      <c r="CY601" s="124"/>
      <c r="CZ601" s="124"/>
      <c r="DA601" s="124"/>
      <c r="DB601" s="124"/>
      <c r="DC601" s="124"/>
      <c r="DD601" s="124"/>
      <c r="DE601" s="124"/>
      <c r="DF601" s="124"/>
      <c r="DG601" s="124"/>
      <c r="DH601" s="124"/>
      <c r="DI601" s="124"/>
      <c r="DJ601" s="124"/>
      <c r="DK601" s="124"/>
      <c r="DL601" s="124"/>
      <c r="DM601" s="124"/>
      <c r="DN601" s="124"/>
      <c r="DO601" s="124"/>
      <c r="DP601" s="124"/>
      <c r="DQ601" s="124"/>
      <c r="DR601" s="124"/>
      <c r="DS601" s="124"/>
      <c r="DT601" s="124"/>
      <c r="DU601" s="124"/>
      <c r="DV601" s="124"/>
      <c r="DW601" s="124"/>
      <c r="DX601" s="124"/>
      <c r="DY601" s="124"/>
      <c r="DZ601" s="124"/>
      <c r="EA601" s="124"/>
      <c r="EB601" s="124"/>
      <c r="EC601" s="124"/>
      <c r="ED601" s="124"/>
      <c r="EE601" s="124"/>
      <c r="EF601" s="124"/>
      <c r="EG601" s="124"/>
      <c r="EH601" s="124"/>
      <c r="EI601" s="124"/>
      <c r="EJ601" s="124"/>
      <c r="EK601" s="124"/>
      <c r="EL601" s="124"/>
      <c r="EM601" s="124"/>
      <c r="EN601" s="124"/>
      <c r="EO601" s="124"/>
      <c r="EP601" s="124"/>
      <c r="EQ601" s="124"/>
      <c r="ER601" s="124"/>
      <c r="ES601" s="124"/>
      <c r="ET601" s="124"/>
      <c r="EU601" s="124"/>
      <c r="EV601" s="124"/>
      <c r="EW601" s="124"/>
      <c r="EX601" s="124"/>
      <c r="EY601" s="124"/>
      <c r="EZ601" s="124"/>
      <c r="FA601" s="124"/>
      <c r="FB601" s="124"/>
      <c r="FC601" s="124"/>
      <c r="FD601" s="124"/>
      <c r="FE601" s="124"/>
      <c r="FF601" s="124"/>
      <c r="FG601" s="124"/>
      <c r="FH601" s="124"/>
      <c r="FI601" s="124"/>
      <c r="FJ601" s="124"/>
      <c r="FK601" s="124"/>
      <c r="FL601" s="124"/>
      <c r="FM601" s="124"/>
      <c r="FN601" s="124"/>
      <c r="FO601" s="124"/>
      <c r="FP601" s="124"/>
      <c r="FQ601" s="124"/>
      <c r="FR601" s="124"/>
      <c r="FS601" s="124"/>
      <c r="FT601" s="124"/>
      <c r="FU601" s="124"/>
      <c r="FV601" s="124"/>
      <c r="FW601" s="124"/>
      <c r="FX601" s="124"/>
      <c r="FY601" s="124"/>
      <c r="FZ601" s="124"/>
      <c r="GA601" s="124"/>
      <c r="GB601" s="124"/>
      <c r="GC601" s="124"/>
      <c r="GD601" s="124"/>
      <c r="GE601" s="124"/>
      <c r="GF601" s="124"/>
      <c r="GG601" s="124"/>
      <c r="GH601" s="124"/>
      <c r="GI601" s="124"/>
      <c r="GJ601" s="124"/>
      <c r="GK601" s="124"/>
      <c r="GL601" s="124"/>
      <c r="GM601" s="124"/>
      <c r="GN601" s="124"/>
      <c r="GO601" s="124"/>
      <c r="GP601" s="124"/>
      <c r="GQ601" s="124"/>
      <c r="GR601" s="124"/>
      <c r="GS601" s="124"/>
      <c r="GT601" s="124"/>
      <c r="GU601" s="124"/>
      <c r="GV601" s="124"/>
      <c r="GW601" s="124"/>
      <c r="GX601" s="124"/>
      <c r="GY601" s="124"/>
      <c r="GZ601" s="124"/>
      <c r="HA601" s="124"/>
      <c r="HB601" s="124"/>
      <c r="HC601" s="124"/>
      <c r="HD601" s="124"/>
      <c r="HE601" s="124"/>
      <c r="HF601" s="124"/>
      <c r="HG601" s="124"/>
      <c r="HH601" s="124"/>
      <c r="HI601" s="124"/>
      <c r="HJ601" s="124"/>
      <c r="HK601" s="124"/>
      <c r="HL601" s="124"/>
      <c r="HM601" s="124"/>
      <c r="HN601" s="124"/>
      <c r="HO601" s="124"/>
      <c r="HP601" s="124"/>
      <c r="HQ601" s="124"/>
      <c r="HR601" s="124"/>
    </row>
    <row r="602" spans="1:243" s="122" customFormat="1">
      <c r="A602" s="95" t="s">
        <v>2354</v>
      </c>
      <c r="B602" s="110" t="s">
        <v>2355</v>
      </c>
      <c r="C602" s="123"/>
      <c r="D602" s="56">
        <f t="shared" ref="D602:K602" si="217">D603</f>
        <v>42720890.590000004</v>
      </c>
      <c r="E602" s="56">
        <f t="shared" si="217"/>
        <v>43335988.989999995</v>
      </c>
      <c r="F602" s="56">
        <f t="shared" si="217"/>
        <v>46677109.32</v>
      </c>
      <c r="G602" s="56">
        <f t="shared" si="217"/>
        <v>44961000</v>
      </c>
      <c r="H602" s="56">
        <f t="shared" si="217"/>
        <v>46647000</v>
      </c>
      <c r="I602" s="56">
        <f t="shared" si="217"/>
        <v>48163000</v>
      </c>
      <c r="J602" s="56">
        <f t="shared" si="217"/>
        <v>49728000</v>
      </c>
      <c r="K602" s="56">
        <f t="shared" si="217"/>
        <v>51344000</v>
      </c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  <c r="AD602" s="124"/>
      <c r="AE602" s="124"/>
      <c r="AF602" s="124"/>
      <c r="AG602" s="124"/>
      <c r="AH602" s="124"/>
      <c r="AI602" s="124"/>
      <c r="AJ602" s="124"/>
      <c r="AK602" s="124"/>
      <c r="AL602" s="124"/>
      <c r="AM602" s="124"/>
      <c r="AN602" s="124"/>
      <c r="AO602" s="124"/>
      <c r="AP602" s="124"/>
      <c r="AQ602" s="124"/>
      <c r="AR602" s="124"/>
      <c r="AS602" s="124"/>
      <c r="AT602" s="124"/>
      <c r="AU602" s="124"/>
      <c r="AV602" s="124"/>
      <c r="AW602" s="124"/>
      <c r="AX602" s="124"/>
      <c r="AY602" s="124"/>
      <c r="AZ602" s="124"/>
      <c r="BA602" s="124"/>
      <c r="BB602" s="124"/>
      <c r="BC602" s="124"/>
      <c r="BD602" s="124"/>
      <c r="BE602" s="124"/>
      <c r="BF602" s="124"/>
      <c r="BG602" s="124"/>
      <c r="BH602" s="124"/>
      <c r="BI602" s="124"/>
      <c r="BJ602" s="124"/>
      <c r="BK602" s="124"/>
      <c r="BL602" s="124"/>
      <c r="BM602" s="124"/>
      <c r="BN602" s="124"/>
      <c r="BO602" s="124"/>
      <c r="BP602" s="124"/>
      <c r="BQ602" s="124"/>
      <c r="BR602" s="124"/>
      <c r="BS602" s="124"/>
      <c r="BT602" s="124"/>
      <c r="BU602" s="124"/>
      <c r="BV602" s="124"/>
      <c r="BW602" s="124"/>
      <c r="BX602" s="124"/>
      <c r="BY602" s="124"/>
      <c r="BZ602" s="124"/>
      <c r="CA602" s="124"/>
      <c r="CB602" s="124"/>
      <c r="CC602" s="124"/>
      <c r="CD602" s="124"/>
      <c r="CE602" s="124"/>
      <c r="CF602" s="124"/>
      <c r="CG602" s="124"/>
      <c r="CH602" s="124"/>
      <c r="CI602" s="124"/>
      <c r="CJ602" s="124"/>
      <c r="CK602" s="124"/>
      <c r="CL602" s="124"/>
      <c r="CM602" s="124"/>
      <c r="CN602" s="124"/>
      <c r="CO602" s="124"/>
      <c r="CP602" s="124"/>
      <c r="CQ602" s="124"/>
      <c r="CR602" s="124"/>
      <c r="CS602" s="124"/>
      <c r="CT602" s="124"/>
      <c r="CU602" s="124"/>
      <c r="CV602" s="124"/>
      <c r="CW602" s="124"/>
      <c r="CX602" s="124"/>
      <c r="CY602" s="124"/>
      <c r="CZ602" s="124"/>
      <c r="DA602" s="124"/>
      <c r="DB602" s="124"/>
      <c r="DC602" s="124"/>
      <c r="DD602" s="124"/>
      <c r="DE602" s="124"/>
      <c r="DF602" s="124"/>
      <c r="DG602" s="124"/>
      <c r="DH602" s="124"/>
      <c r="DI602" s="124"/>
      <c r="DJ602" s="124"/>
      <c r="DK602" s="124"/>
      <c r="DL602" s="124"/>
      <c r="DM602" s="124"/>
      <c r="DN602" s="124"/>
      <c r="DO602" s="124"/>
      <c r="DP602" s="124"/>
      <c r="DQ602" s="124"/>
      <c r="DR602" s="124"/>
      <c r="DS602" s="124"/>
      <c r="DT602" s="124"/>
      <c r="DU602" s="124"/>
      <c r="DV602" s="124"/>
      <c r="DW602" s="124"/>
      <c r="DX602" s="124"/>
      <c r="DY602" s="124"/>
      <c r="DZ602" s="124"/>
      <c r="EA602" s="124"/>
      <c r="EB602" s="124"/>
      <c r="EC602" s="124"/>
      <c r="ED602" s="124"/>
      <c r="EE602" s="124"/>
      <c r="EF602" s="124"/>
      <c r="EG602" s="124"/>
      <c r="EH602" s="124"/>
      <c r="EI602" s="124"/>
      <c r="EJ602" s="124"/>
      <c r="EK602" s="124"/>
      <c r="EL602" s="124"/>
      <c r="EM602" s="124"/>
      <c r="EN602" s="124"/>
      <c r="EO602" s="124"/>
      <c r="EP602" s="124"/>
      <c r="EQ602" s="124"/>
      <c r="ER602" s="124"/>
      <c r="ES602" s="124"/>
      <c r="ET602" s="124"/>
      <c r="EU602" s="124"/>
      <c r="EV602" s="124"/>
      <c r="EW602" s="124"/>
      <c r="EX602" s="124"/>
      <c r="EY602" s="124"/>
      <c r="EZ602" s="124"/>
      <c r="FA602" s="124"/>
      <c r="FB602" s="124"/>
      <c r="FC602" s="124"/>
      <c r="FD602" s="124"/>
      <c r="FE602" s="124"/>
      <c r="FF602" s="124"/>
      <c r="FG602" s="124"/>
      <c r="FH602" s="124"/>
      <c r="FI602" s="124"/>
      <c r="FJ602" s="124"/>
      <c r="FK602" s="124"/>
      <c r="FL602" s="124"/>
      <c r="FM602" s="124"/>
      <c r="FN602" s="124"/>
      <c r="FO602" s="124"/>
      <c r="FP602" s="124"/>
      <c r="FQ602" s="124"/>
      <c r="FR602" s="124"/>
      <c r="FS602" s="124"/>
      <c r="FT602" s="124"/>
      <c r="FU602" s="124"/>
      <c r="FV602" s="124"/>
      <c r="FW602" s="124"/>
      <c r="FX602" s="124"/>
      <c r="FY602" s="124"/>
      <c r="FZ602" s="124"/>
      <c r="GA602" s="124"/>
      <c r="GB602" s="124"/>
      <c r="GC602" s="124"/>
      <c r="GD602" s="124"/>
      <c r="GE602" s="124"/>
      <c r="GF602" s="124"/>
      <c r="GG602" s="124"/>
      <c r="GH602" s="124"/>
      <c r="GI602" s="124"/>
      <c r="GJ602" s="124"/>
      <c r="GK602" s="124"/>
      <c r="GL602" s="124"/>
      <c r="GM602" s="124"/>
      <c r="GN602" s="124"/>
      <c r="GO602" s="124"/>
      <c r="GP602" s="124"/>
      <c r="GQ602" s="124"/>
      <c r="GR602" s="124"/>
      <c r="GS602" s="124"/>
      <c r="GT602" s="124"/>
      <c r="GU602" s="124"/>
      <c r="GV602" s="124"/>
      <c r="GW602" s="124"/>
      <c r="GX602" s="124"/>
      <c r="GY602" s="124"/>
      <c r="GZ602" s="124"/>
      <c r="HA602" s="124"/>
      <c r="HB602" s="124"/>
      <c r="HC602" s="124"/>
      <c r="HD602" s="124"/>
      <c r="HE602" s="124"/>
      <c r="HF602" s="124"/>
      <c r="HG602" s="124"/>
      <c r="HH602" s="124"/>
      <c r="HI602" s="124"/>
      <c r="HJ602" s="124"/>
      <c r="HK602" s="124"/>
      <c r="HL602" s="124"/>
      <c r="HM602" s="124"/>
      <c r="HN602" s="124"/>
      <c r="HO602" s="124"/>
      <c r="HP602" s="124"/>
      <c r="HQ602" s="124"/>
      <c r="HR602" s="124"/>
    </row>
    <row r="603" spans="1:243" s="122" customFormat="1">
      <c r="A603" s="95" t="s">
        <v>2356</v>
      </c>
      <c r="B603" s="110" t="s">
        <v>2357</v>
      </c>
      <c r="C603" s="123"/>
      <c r="D603" s="56">
        <f t="shared" ref="D603:K603" si="218">SUM(D604:D607)</f>
        <v>42720890.590000004</v>
      </c>
      <c r="E603" s="56">
        <f t="shared" si="218"/>
        <v>43335988.989999995</v>
      </c>
      <c r="F603" s="56">
        <f t="shared" si="218"/>
        <v>46677109.32</v>
      </c>
      <c r="G603" s="56">
        <f t="shared" si="218"/>
        <v>44961000</v>
      </c>
      <c r="H603" s="56">
        <f t="shared" si="218"/>
        <v>46647000</v>
      </c>
      <c r="I603" s="56">
        <f t="shared" si="218"/>
        <v>48163000</v>
      </c>
      <c r="J603" s="56">
        <f t="shared" si="218"/>
        <v>49728000</v>
      </c>
      <c r="K603" s="56">
        <f t="shared" si="218"/>
        <v>51344000</v>
      </c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  <c r="AL603" s="124"/>
      <c r="AM603" s="124"/>
      <c r="AN603" s="124"/>
      <c r="AO603" s="124"/>
      <c r="AP603" s="124"/>
      <c r="AQ603" s="124"/>
      <c r="AR603" s="124"/>
      <c r="AS603" s="124"/>
      <c r="AT603" s="124"/>
      <c r="AU603" s="124"/>
      <c r="AV603" s="124"/>
      <c r="AW603" s="124"/>
      <c r="AX603" s="124"/>
      <c r="AY603" s="124"/>
      <c r="AZ603" s="124"/>
      <c r="BA603" s="124"/>
      <c r="BB603" s="124"/>
      <c r="BC603" s="124"/>
      <c r="BD603" s="124"/>
      <c r="BE603" s="124"/>
      <c r="BF603" s="124"/>
      <c r="BG603" s="124"/>
      <c r="BH603" s="124"/>
      <c r="BI603" s="124"/>
      <c r="BJ603" s="124"/>
      <c r="BK603" s="124"/>
      <c r="BL603" s="124"/>
      <c r="BM603" s="124"/>
      <c r="BN603" s="124"/>
      <c r="BO603" s="124"/>
      <c r="BP603" s="124"/>
      <c r="BQ603" s="124"/>
      <c r="BR603" s="124"/>
      <c r="BS603" s="124"/>
      <c r="BT603" s="124"/>
      <c r="BU603" s="124"/>
      <c r="BV603" s="124"/>
      <c r="BW603" s="124"/>
      <c r="BX603" s="124"/>
      <c r="BY603" s="124"/>
      <c r="BZ603" s="124"/>
      <c r="CA603" s="124"/>
      <c r="CB603" s="124"/>
      <c r="CC603" s="124"/>
      <c r="CD603" s="124"/>
      <c r="CE603" s="124"/>
      <c r="CF603" s="124"/>
      <c r="CG603" s="124"/>
      <c r="CH603" s="124"/>
      <c r="CI603" s="124"/>
      <c r="CJ603" s="124"/>
      <c r="CK603" s="124"/>
      <c r="CL603" s="124"/>
      <c r="CM603" s="124"/>
      <c r="CN603" s="124"/>
      <c r="CO603" s="124"/>
      <c r="CP603" s="124"/>
      <c r="CQ603" s="124"/>
      <c r="CR603" s="124"/>
      <c r="CS603" s="124"/>
      <c r="CT603" s="124"/>
      <c r="CU603" s="124"/>
      <c r="CV603" s="124"/>
      <c r="CW603" s="124"/>
      <c r="CX603" s="124"/>
      <c r="CY603" s="124"/>
      <c r="CZ603" s="124"/>
      <c r="DA603" s="124"/>
      <c r="DB603" s="124"/>
      <c r="DC603" s="124"/>
      <c r="DD603" s="124"/>
      <c r="DE603" s="124"/>
      <c r="DF603" s="124"/>
      <c r="DG603" s="124"/>
      <c r="DH603" s="124"/>
      <c r="DI603" s="124"/>
      <c r="DJ603" s="124"/>
      <c r="DK603" s="124"/>
      <c r="DL603" s="124"/>
      <c r="DM603" s="124"/>
      <c r="DN603" s="124"/>
      <c r="DO603" s="124"/>
      <c r="DP603" s="124"/>
      <c r="DQ603" s="124"/>
      <c r="DR603" s="124"/>
      <c r="DS603" s="124"/>
      <c r="DT603" s="124"/>
      <c r="DU603" s="124"/>
      <c r="DV603" s="124"/>
      <c r="DW603" s="124"/>
      <c r="DX603" s="124"/>
      <c r="DY603" s="124"/>
      <c r="DZ603" s="124"/>
      <c r="EA603" s="124"/>
      <c r="EB603" s="124"/>
      <c r="EC603" s="124"/>
      <c r="ED603" s="124"/>
      <c r="EE603" s="124"/>
      <c r="EF603" s="124"/>
      <c r="EG603" s="124"/>
      <c r="EH603" s="124"/>
      <c r="EI603" s="124"/>
      <c r="EJ603" s="124"/>
      <c r="EK603" s="124"/>
      <c r="EL603" s="124"/>
      <c r="EM603" s="124"/>
      <c r="EN603" s="124"/>
      <c r="EO603" s="124"/>
      <c r="EP603" s="124"/>
      <c r="EQ603" s="124"/>
      <c r="ER603" s="124"/>
      <c r="ES603" s="124"/>
      <c r="ET603" s="124"/>
      <c r="EU603" s="124"/>
      <c r="EV603" s="124"/>
      <c r="EW603" s="124"/>
      <c r="EX603" s="124"/>
      <c r="EY603" s="124"/>
      <c r="EZ603" s="124"/>
      <c r="FA603" s="124"/>
      <c r="FB603" s="124"/>
      <c r="FC603" s="124"/>
      <c r="FD603" s="124"/>
      <c r="FE603" s="124"/>
      <c r="FF603" s="124"/>
      <c r="FG603" s="124"/>
      <c r="FH603" s="124"/>
      <c r="FI603" s="124"/>
      <c r="FJ603" s="124"/>
      <c r="FK603" s="124"/>
      <c r="FL603" s="124"/>
      <c r="FM603" s="124"/>
      <c r="FN603" s="124"/>
      <c r="FO603" s="124"/>
      <c r="FP603" s="124"/>
      <c r="FQ603" s="124"/>
      <c r="FR603" s="124"/>
      <c r="FS603" s="124"/>
      <c r="FT603" s="124"/>
      <c r="FU603" s="124"/>
      <c r="FV603" s="124"/>
      <c r="FW603" s="124"/>
      <c r="FX603" s="124"/>
      <c r="FY603" s="124"/>
      <c r="FZ603" s="124"/>
      <c r="GA603" s="124"/>
      <c r="GB603" s="124"/>
      <c r="GC603" s="124"/>
      <c r="GD603" s="124"/>
      <c r="GE603" s="124"/>
      <c r="GF603" s="124"/>
      <c r="GG603" s="124"/>
      <c r="GH603" s="124"/>
      <c r="GI603" s="124"/>
      <c r="GJ603" s="124"/>
      <c r="GK603" s="124"/>
      <c r="GL603" s="124"/>
      <c r="GM603" s="124"/>
      <c r="GN603" s="124"/>
      <c r="GO603" s="124"/>
      <c r="GP603" s="124"/>
      <c r="GQ603" s="124"/>
      <c r="GR603" s="124"/>
      <c r="GS603" s="124"/>
      <c r="GT603" s="124"/>
      <c r="GU603" s="124"/>
      <c r="GV603" s="124"/>
      <c r="GW603" s="124"/>
      <c r="GX603" s="124"/>
      <c r="GY603" s="124"/>
      <c r="GZ603" s="124"/>
      <c r="HA603" s="124"/>
      <c r="HB603" s="124"/>
      <c r="HC603" s="124"/>
      <c r="HD603" s="124"/>
      <c r="HE603" s="124"/>
      <c r="HF603" s="124"/>
      <c r="HG603" s="124"/>
      <c r="HH603" s="124"/>
      <c r="HI603" s="124"/>
      <c r="HJ603" s="124"/>
      <c r="HK603" s="124"/>
      <c r="HL603" s="124"/>
      <c r="HM603" s="124"/>
      <c r="HN603" s="124"/>
      <c r="HO603" s="124"/>
      <c r="HP603" s="124"/>
      <c r="HQ603" s="124"/>
      <c r="HR603" s="124"/>
    </row>
    <row r="604" spans="1:243" s="122" customFormat="1" hidden="1">
      <c r="A604" s="93" t="s">
        <v>2358</v>
      </c>
      <c r="B604" s="111" t="s">
        <v>2359</v>
      </c>
      <c r="C604" s="123" t="s">
        <v>29</v>
      </c>
      <c r="D604" s="58">
        <v>25632511.469999999</v>
      </c>
      <c r="E604" s="58">
        <v>26001591.789999999</v>
      </c>
      <c r="F604" s="58">
        <v>28006263.460000001</v>
      </c>
      <c r="G604" s="58">
        <v>26976600</v>
      </c>
      <c r="H604" s="58">
        <v>27988200</v>
      </c>
      <c r="I604" s="58">
        <v>28897800</v>
      </c>
      <c r="J604" s="58">
        <v>29836800</v>
      </c>
      <c r="K604" s="58">
        <v>30806400</v>
      </c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24"/>
      <c r="AE604" s="124"/>
      <c r="AF604" s="124"/>
      <c r="AG604" s="124"/>
      <c r="AH604" s="124"/>
      <c r="AI604" s="124"/>
      <c r="AJ604" s="124"/>
      <c r="AK604" s="124"/>
      <c r="AL604" s="124"/>
      <c r="AM604" s="124"/>
      <c r="AN604" s="124"/>
      <c r="AO604" s="124"/>
      <c r="AP604" s="124"/>
      <c r="AQ604" s="124"/>
      <c r="AR604" s="124"/>
      <c r="AS604" s="124"/>
      <c r="AT604" s="124"/>
      <c r="AU604" s="124"/>
      <c r="AV604" s="124"/>
      <c r="AW604" s="124"/>
      <c r="AX604" s="124"/>
      <c r="AY604" s="124"/>
      <c r="AZ604" s="124"/>
      <c r="BA604" s="124"/>
      <c r="BB604" s="124"/>
      <c r="BC604" s="124"/>
      <c r="BD604" s="124"/>
      <c r="BE604" s="124"/>
      <c r="BF604" s="124"/>
      <c r="BG604" s="124"/>
      <c r="BH604" s="124"/>
      <c r="BI604" s="124"/>
      <c r="BJ604" s="124"/>
      <c r="BK604" s="124"/>
      <c r="BL604" s="124"/>
      <c r="BM604" s="124"/>
      <c r="BN604" s="124"/>
      <c r="BO604" s="124"/>
      <c r="BP604" s="124"/>
      <c r="BQ604" s="124"/>
      <c r="BR604" s="124"/>
      <c r="BS604" s="124"/>
      <c r="BT604" s="124"/>
      <c r="BU604" s="124"/>
      <c r="BV604" s="124"/>
      <c r="BW604" s="124"/>
      <c r="BX604" s="124"/>
      <c r="BY604" s="124"/>
      <c r="BZ604" s="124"/>
      <c r="CA604" s="124"/>
      <c r="CB604" s="124"/>
      <c r="CC604" s="124"/>
      <c r="CD604" s="124"/>
      <c r="CE604" s="124"/>
      <c r="CF604" s="124"/>
      <c r="CG604" s="124"/>
      <c r="CH604" s="124"/>
      <c r="CI604" s="124"/>
      <c r="CJ604" s="124"/>
      <c r="CK604" s="124"/>
      <c r="CL604" s="124"/>
      <c r="CM604" s="124"/>
      <c r="CN604" s="124"/>
      <c r="CO604" s="124"/>
      <c r="CP604" s="124"/>
      <c r="CQ604" s="124"/>
      <c r="CR604" s="124"/>
      <c r="CS604" s="124"/>
      <c r="CT604" s="124"/>
      <c r="CU604" s="124"/>
      <c r="CV604" s="124"/>
      <c r="CW604" s="124"/>
      <c r="CX604" s="124"/>
      <c r="CY604" s="124"/>
      <c r="CZ604" s="124"/>
      <c r="DA604" s="124"/>
      <c r="DB604" s="124"/>
      <c r="DC604" s="124"/>
      <c r="DD604" s="124"/>
      <c r="DE604" s="124"/>
      <c r="DF604" s="124"/>
      <c r="DG604" s="124"/>
      <c r="DH604" s="124"/>
      <c r="DI604" s="124"/>
      <c r="DJ604" s="124"/>
      <c r="DK604" s="124"/>
      <c r="DL604" s="124"/>
      <c r="DM604" s="124"/>
      <c r="DN604" s="124"/>
      <c r="DO604" s="124"/>
      <c r="DP604" s="124"/>
      <c r="DQ604" s="124"/>
      <c r="DR604" s="124"/>
      <c r="DS604" s="124"/>
      <c r="DT604" s="124"/>
      <c r="DU604" s="124"/>
      <c r="DV604" s="124"/>
      <c r="DW604" s="124"/>
      <c r="DX604" s="124"/>
      <c r="DY604" s="124"/>
      <c r="DZ604" s="124"/>
      <c r="EA604" s="124"/>
      <c r="EB604" s="124"/>
      <c r="EC604" s="124"/>
      <c r="ED604" s="124"/>
      <c r="EE604" s="124"/>
      <c r="EF604" s="124"/>
      <c r="EG604" s="124"/>
      <c r="EH604" s="124"/>
      <c r="EI604" s="124"/>
      <c r="EJ604" s="124"/>
      <c r="EK604" s="124"/>
      <c r="EL604" s="124"/>
      <c r="EM604" s="124"/>
      <c r="EN604" s="124"/>
      <c r="EO604" s="124"/>
      <c r="EP604" s="124"/>
      <c r="EQ604" s="124"/>
      <c r="ER604" s="124"/>
      <c r="ES604" s="124"/>
      <c r="ET604" s="124"/>
      <c r="EU604" s="124"/>
      <c r="EV604" s="124"/>
      <c r="EW604" s="124"/>
      <c r="EX604" s="124"/>
      <c r="EY604" s="124"/>
      <c r="EZ604" s="124"/>
      <c r="FA604" s="124"/>
      <c r="FB604" s="124"/>
      <c r="FC604" s="124"/>
      <c r="FD604" s="124"/>
      <c r="FE604" s="124"/>
      <c r="FF604" s="124"/>
      <c r="FG604" s="124"/>
      <c r="FH604" s="124"/>
      <c r="FI604" s="124"/>
      <c r="FJ604" s="124"/>
      <c r="FK604" s="124"/>
      <c r="FL604" s="124"/>
      <c r="FM604" s="124"/>
      <c r="FN604" s="124"/>
      <c r="FO604" s="124"/>
      <c r="FP604" s="124"/>
      <c r="FQ604" s="124"/>
      <c r="FR604" s="124"/>
      <c r="FS604" s="124"/>
      <c r="FT604" s="124"/>
      <c r="FU604" s="124"/>
      <c r="FV604" s="124"/>
      <c r="FW604" s="124"/>
      <c r="FX604" s="124"/>
      <c r="FY604" s="124"/>
      <c r="FZ604" s="124"/>
      <c r="GA604" s="124"/>
      <c r="GB604" s="124"/>
      <c r="GC604" s="124"/>
      <c r="GD604" s="124"/>
      <c r="GE604" s="124"/>
      <c r="GF604" s="124"/>
      <c r="GG604" s="124"/>
      <c r="GH604" s="124"/>
      <c r="GI604" s="124"/>
      <c r="GJ604" s="124"/>
      <c r="GK604" s="124"/>
      <c r="GL604" s="124"/>
      <c r="GM604" s="124"/>
      <c r="GN604" s="124"/>
      <c r="GO604" s="124"/>
      <c r="GP604" s="124"/>
      <c r="GQ604" s="124"/>
      <c r="GR604" s="124"/>
      <c r="GS604" s="124"/>
      <c r="GT604" s="124"/>
      <c r="GU604" s="124"/>
      <c r="GV604" s="124"/>
      <c r="GW604" s="124"/>
      <c r="GX604" s="124"/>
      <c r="GY604" s="124"/>
      <c r="GZ604" s="124"/>
      <c r="HA604" s="124"/>
      <c r="HB604" s="124"/>
      <c r="HC604" s="124"/>
      <c r="HD604" s="124"/>
      <c r="HE604" s="124"/>
      <c r="HF604" s="124"/>
      <c r="HG604" s="124"/>
      <c r="HH604" s="124"/>
      <c r="HI604" s="124"/>
      <c r="HJ604" s="124"/>
      <c r="HK604" s="124"/>
      <c r="HL604" s="124"/>
      <c r="HM604" s="124"/>
      <c r="HN604" s="124"/>
      <c r="HO604" s="124"/>
      <c r="HP604" s="124"/>
      <c r="HQ604" s="124"/>
      <c r="HR604" s="124"/>
    </row>
    <row r="605" spans="1:243" s="122" customFormat="1" hidden="1">
      <c r="A605" s="93" t="s">
        <v>2360</v>
      </c>
      <c r="B605" s="111" t="s">
        <v>2361</v>
      </c>
      <c r="C605" s="123" t="s">
        <v>32</v>
      </c>
      <c r="D605" s="58">
        <v>2136065.6800000002</v>
      </c>
      <c r="E605" s="58">
        <v>2166800.04</v>
      </c>
      <c r="F605" s="58">
        <v>2333856.2999999998</v>
      </c>
      <c r="G605" s="58">
        <v>2248050</v>
      </c>
      <c r="H605" s="58">
        <v>2332350</v>
      </c>
      <c r="I605" s="58">
        <v>2408150</v>
      </c>
      <c r="J605" s="58">
        <v>2486400</v>
      </c>
      <c r="K605" s="58">
        <v>2567200</v>
      </c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  <c r="AD605" s="124"/>
      <c r="AE605" s="124"/>
      <c r="AF605" s="124"/>
      <c r="AG605" s="124"/>
      <c r="AH605" s="124"/>
      <c r="AI605" s="124"/>
      <c r="AJ605" s="124"/>
      <c r="AK605" s="124"/>
      <c r="AL605" s="124"/>
      <c r="AM605" s="124"/>
      <c r="AN605" s="124"/>
      <c r="AO605" s="124"/>
      <c r="AP605" s="124"/>
      <c r="AQ605" s="124"/>
      <c r="AR605" s="124"/>
      <c r="AS605" s="124"/>
      <c r="AT605" s="124"/>
      <c r="AU605" s="124"/>
      <c r="AV605" s="124"/>
      <c r="AW605" s="124"/>
      <c r="AX605" s="124"/>
      <c r="AY605" s="124"/>
      <c r="AZ605" s="124"/>
      <c r="BA605" s="124"/>
      <c r="BB605" s="124"/>
      <c r="BC605" s="124"/>
      <c r="BD605" s="124"/>
      <c r="BE605" s="124"/>
      <c r="BF605" s="124"/>
      <c r="BG605" s="124"/>
      <c r="BH605" s="124"/>
      <c r="BI605" s="124"/>
      <c r="BJ605" s="124"/>
      <c r="BK605" s="124"/>
      <c r="BL605" s="124"/>
      <c r="BM605" s="124"/>
      <c r="BN605" s="124"/>
      <c r="BO605" s="124"/>
      <c r="BP605" s="124"/>
      <c r="BQ605" s="124"/>
      <c r="BR605" s="124"/>
      <c r="BS605" s="124"/>
      <c r="BT605" s="124"/>
      <c r="BU605" s="124"/>
      <c r="BV605" s="124"/>
      <c r="BW605" s="124"/>
      <c r="BX605" s="124"/>
      <c r="BY605" s="124"/>
      <c r="BZ605" s="124"/>
      <c r="CA605" s="124"/>
      <c r="CB605" s="124"/>
      <c r="CC605" s="124"/>
      <c r="CD605" s="124"/>
      <c r="CE605" s="124"/>
      <c r="CF605" s="124"/>
      <c r="CG605" s="124"/>
      <c r="CH605" s="124"/>
      <c r="CI605" s="124"/>
      <c r="CJ605" s="124"/>
      <c r="CK605" s="124"/>
      <c r="CL605" s="124"/>
      <c r="CM605" s="124"/>
      <c r="CN605" s="124"/>
      <c r="CO605" s="124"/>
      <c r="CP605" s="124"/>
      <c r="CQ605" s="124"/>
      <c r="CR605" s="124"/>
      <c r="CS605" s="124"/>
      <c r="CT605" s="124"/>
      <c r="CU605" s="124"/>
      <c r="CV605" s="124"/>
      <c r="CW605" s="124"/>
      <c r="CX605" s="124"/>
      <c r="CY605" s="124"/>
      <c r="CZ605" s="124"/>
      <c r="DA605" s="124"/>
      <c r="DB605" s="124"/>
      <c r="DC605" s="124"/>
      <c r="DD605" s="124"/>
      <c r="DE605" s="124"/>
      <c r="DF605" s="124"/>
      <c r="DG605" s="124"/>
      <c r="DH605" s="124"/>
      <c r="DI605" s="124"/>
      <c r="DJ605" s="124"/>
      <c r="DK605" s="124"/>
      <c r="DL605" s="124"/>
      <c r="DM605" s="124"/>
      <c r="DN605" s="124"/>
      <c r="DO605" s="124"/>
      <c r="DP605" s="124"/>
      <c r="DQ605" s="124"/>
      <c r="DR605" s="124"/>
      <c r="DS605" s="124"/>
      <c r="DT605" s="124"/>
      <c r="DU605" s="124"/>
      <c r="DV605" s="124"/>
      <c r="DW605" s="124"/>
      <c r="DX605" s="124"/>
      <c r="DY605" s="124"/>
      <c r="DZ605" s="124"/>
      <c r="EA605" s="124"/>
      <c r="EB605" s="124"/>
      <c r="EC605" s="124"/>
      <c r="ED605" s="124"/>
      <c r="EE605" s="124"/>
      <c r="EF605" s="124"/>
      <c r="EG605" s="124"/>
      <c r="EH605" s="124"/>
      <c r="EI605" s="124"/>
      <c r="EJ605" s="124"/>
      <c r="EK605" s="124"/>
      <c r="EL605" s="124"/>
      <c r="EM605" s="124"/>
      <c r="EN605" s="124"/>
      <c r="EO605" s="124"/>
      <c r="EP605" s="124"/>
      <c r="EQ605" s="124"/>
      <c r="ER605" s="124"/>
      <c r="ES605" s="124"/>
      <c r="ET605" s="124"/>
      <c r="EU605" s="124"/>
      <c r="EV605" s="124"/>
      <c r="EW605" s="124"/>
      <c r="EX605" s="124"/>
      <c r="EY605" s="124"/>
      <c r="EZ605" s="124"/>
      <c r="FA605" s="124"/>
      <c r="FB605" s="124"/>
      <c r="FC605" s="124"/>
      <c r="FD605" s="124"/>
      <c r="FE605" s="124"/>
      <c r="FF605" s="124"/>
      <c r="FG605" s="124"/>
      <c r="FH605" s="124"/>
      <c r="FI605" s="124"/>
      <c r="FJ605" s="124"/>
      <c r="FK605" s="124"/>
      <c r="FL605" s="124"/>
      <c r="FM605" s="124"/>
      <c r="FN605" s="124"/>
      <c r="FO605" s="124"/>
      <c r="FP605" s="124"/>
      <c r="FQ605" s="124"/>
      <c r="FR605" s="124"/>
      <c r="FS605" s="124"/>
      <c r="FT605" s="124"/>
      <c r="FU605" s="124"/>
      <c r="FV605" s="124"/>
      <c r="FW605" s="124"/>
      <c r="FX605" s="124"/>
      <c r="FY605" s="124"/>
      <c r="FZ605" s="124"/>
      <c r="GA605" s="124"/>
      <c r="GB605" s="124"/>
      <c r="GC605" s="124"/>
      <c r="GD605" s="124"/>
      <c r="GE605" s="124"/>
      <c r="GF605" s="124"/>
      <c r="GG605" s="124"/>
      <c r="GH605" s="124"/>
      <c r="GI605" s="124"/>
      <c r="GJ605" s="124"/>
      <c r="GK605" s="124"/>
      <c r="GL605" s="124"/>
      <c r="GM605" s="124"/>
      <c r="GN605" s="124"/>
      <c r="GO605" s="124"/>
      <c r="GP605" s="124"/>
      <c r="GQ605" s="124"/>
      <c r="GR605" s="124"/>
      <c r="GS605" s="124"/>
      <c r="GT605" s="124"/>
      <c r="GU605" s="124"/>
      <c r="GV605" s="124"/>
      <c r="GW605" s="124"/>
      <c r="GX605" s="124"/>
      <c r="GY605" s="124"/>
      <c r="GZ605" s="124"/>
      <c r="HA605" s="124"/>
      <c r="HB605" s="124"/>
      <c r="HC605" s="124"/>
      <c r="HD605" s="124"/>
      <c r="HE605" s="124"/>
      <c r="HF605" s="124"/>
      <c r="HG605" s="124"/>
      <c r="HH605" s="124"/>
      <c r="HI605" s="124"/>
      <c r="HJ605" s="124"/>
      <c r="HK605" s="124"/>
      <c r="HL605" s="124"/>
      <c r="HM605" s="124"/>
      <c r="HN605" s="124"/>
      <c r="HO605" s="124"/>
      <c r="HP605" s="124"/>
      <c r="HQ605" s="124"/>
      <c r="HR605" s="124"/>
    </row>
    <row r="606" spans="1:243" s="124" customFormat="1" hidden="1">
      <c r="A606" s="93" t="s">
        <v>2362</v>
      </c>
      <c r="B606" s="111" t="s">
        <v>2363</v>
      </c>
      <c r="C606" s="123" t="s">
        <v>35</v>
      </c>
      <c r="D606" s="58">
        <v>6408134.6399999997</v>
      </c>
      <c r="E606" s="58">
        <v>6500398.8899999997</v>
      </c>
      <c r="F606" s="58">
        <v>7001567.1299999999</v>
      </c>
      <c r="G606" s="58">
        <v>6744150</v>
      </c>
      <c r="H606" s="58">
        <v>6997050</v>
      </c>
      <c r="I606" s="58">
        <v>7224450</v>
      </c>
      <c r="J606" s="58">
        <v>7459200</v>
      </c>
      <c r="K606" s="58">
        <v>7701600</v>
      </c>
      <c r="HS606" s="122"/>
      <c r="HT606" s="122"/>
      <c r="HU606" s="122"/>
      <c r="HV606" s="122"/>
      <c r="HW606" s="122"/>
      <c r="HX606" s="122"/>
      <c r="HY606" s="122"/>
      <c r="HZ606" s="122"/>
      <c r="IA606" s="122"/>
      <c r="IB606" s="122"/>
      <c r="IC606" s="122"/>
      <c r="ID606" s="122"/>
      <c r="IE606" s="122"/>
      <c r="IF606" s="122"/>
      <c r="IG606" s="122"/>
      <c r="IH606" s="122"/>
      <c r="II606" s="122"/>
    </row>
    <row r="607" spans="1:243" s="124" customFormat="1" hidden="1">
      <c r="A607" s="93" t="s">
        <v>2364</v>
      </c>
      <c r="B607" s="111" t="s">
        <v>2365</v>
      </c>
      <c r="C607" s="123" t="s">
        <v>249</v>
      </c>
      <c r="D607" s="58">
        <v>8544178.8000000007</v>
      </c>
      <c r="E607" s="58">
        <v>8667198.2699999996</v>
      </c>
      <c r="F607" s="58">
        <v>9335422.4299999997</v>
      </c>
      <c r="G607" s="58">
        <v>8992200</v>
      </c>
      <c r="H607" s="58">
        <v>9329400</v>
      </c>
      <c r="I607" s="58">
        <v>9632600</v>
      </c>
      <c r="J607" s="58">
        <v>9945600</v>
      </c>
      <c r="K607" s="58">
        <v>10268800</v>
      </c>
      <c r="HS607" s="122"/>
      <c r="HT607" s="122"/>
      <c r="HU607" s="122"/>
      <c r="HV607" s="122"/>
      <c r="HW607" s="122"/>
      <c r="HX607" s="122"/>
      <c r="HY607" s="122"/>
      <c r="HZ607" s="122"/>
      <c r="IA607" s="122"/>
      <c r="IB607" s="122"/>
      <c r="IC607" s="122"/>
      <c r="ID607" s="122"/>
      <c r="IE607" s="122"/>
      <c r="IF607" s="122"/>
      <c r="IG607" s="122"/>
      <c r="IH607" s="122"/>
      <c r="II607" s="122"/>
    </row>
    <row r="608" spans="1:243" s="124" customFormat="1">
      <c r="A608" s="95" t="s">
        <v>2366</v>
      </c>
      <c r="B608" s="110" t="s">
        <v>2367</v>
      </c>
      <c r="C608" s="123"/>
      <c r="D608" s="56">
        <f t="shared" ref="D608:K608" si="219">D609</f>
        <v>1469309.0099999998</v>
      </c>
      <c r="E608" s="56">
        <f t="shared" si="219"/>
        <v>1529376.67</v>
      </c>
      <c r="F608" s="56">
        <f t="shared" si="219"/>
        <v>1492107.1199999999</v>
      </c>
      <c r="G608" s="56">
        <f t="shared" si="219"/>
        <v>1587000</v>
      </c>
      <c r="H608" s="56">
        <f t="shared" si="219"/>
        <v>1646000</v>
      </c>
      <c r="I608" s="56">
        <f t="shared" si="219"/>
        <v>1700000</v>
      </c>
      <c r="J608" s="56">
        <f t="shared" si="219"/>
        <v>1755000</v>
      </c>
      <c r="K608" s="56">
        <f t="shared" si="219"/>
        <v>1812000</v>
      </c>
      <c r="HS608" s="122"/>
      <c r="HT608" s="122"/>
      <c r="HU608" s="122"/>
      <c r="HV608" s="122"/>
      <c r="HW608" s="122"/>
      <c r="HX608" s="122"/>
      <c r="HY608" s="122"/>
      <c r="HZ608" s="122"/>
      <c r="IA608" s="122"/>
      <c r="IB608" s="122"/>
      <c r="IC608" s="122"/>
      <c r="ID608" s="122"/>
      <c r="IE608" s="122"/>
      <c r="IF608" s="122"/>
      <c r="IG608" s="122"/>
      <c r="IH608" s="122"/>
      <c r="II608" s="122"/>
    </row>
    <row r="609" spans="1:243" s="124" customFormat="1">
      <c r="A609" s="95" t="s">
        <v>2368</v>
      </c>
      <c r="B609" s="110" t="s">
        <v>2369</v>
      </c>
      <c r="C609" s="123"/>
      <c r="D609" s="56">
        <f t="shared" ref="D609:K609" si="220">SUM(D610:D613)</f>
        <v>1469309.0099999998</v>
      </c>
      <c r="E609" s="56">
        <f t="shared" si="220"/>
        <v>1529376.67</v>
      </c>
      <c r="F609" s="56">
        <f t="shared" si="220"/>
        <v>1492107.1199999999</v>
      </c>
      <c r="G609" s="56">
        <f t="shared" si="220"/>
        <v>1587000</v>
      </c>
      <c r="H609" s="56">
        <f t="shared" si="220"/>
        <v>1646000</v>
      </c>
      <c r="I609" s="56">
        <f t="shared" si="220"/>
        <v>1700000</v>
      </c>
      <c r="J609" s="56">
        <f t="shared" si="220"/>
        <v>1755000</v>
      </c>
      <c r="K609" s="56">
        <f t="shared" si="220"/>
        <v>1812000</v>
      </c>
      <c r="HS609" s="122"/>
      <c r="HT609" s="122"/>
      <c r="HU609" s="122"/>
      <c r="HV609" s="122"/>
      <c r="HW609" s="122"/>
      <c r="HX609" s="122"/>
      <c r="HY609" s="122"/>
      <c r="HZ609" s="122"/>
      <c r="IA609" s="122"/>
      <c r="IB609" s="122"/>
      <c r="IC609" s="122"/>
      <c r="ID609" s="122"/>
      <c r="IE609" s="122"/>
      <c r="IF609" s="122"/>
      <c r="IG609" s="122"/>
      <c r="IH609" s="122"/>
      <c r="II609" s="122"/>
    </row>
    <row r="610" spans="1:243" s="124" customFormat="1" hidden="1">
      <c r="A610" s="93" t="s">
        <v>2370</v>
      </c>
      <c r="B610" s="111" t="s">
        <v>2371</v>
      </c>
      <c r="C610" s="123" t="s">
        <v>29</v>
      </c>
      <c r="D610" s="58">
        <v>881584.98</v>
      </c>
      <c r="E610" s="58">
        <v>917625.8</v>
      </c>
      <c r="F610" s="58">
        <v>895264</v>
      </c>
      <c r="G610" s="58">
        <v>952200</v>
      </c>
      <c r="H610" s="58">
        <v>987600</v>
      </c>
      <c r="I610" s="58">
        <v>1020000</v>
      </c>
      <c r="J610" s="58">
        <v>1053000</v>
      </c>
      <c r="K610" s="58">
        <v>1087200</v>
      </c>
      <c r="HS610" s="122"/>
      <c r="HT610" s="122"/>
      <c r="HU610" s="122"/>
      <c r="HV610" s="122"/>
      <c r="HW610" s="122"/>
      <c r="HX610" s="122"/>
      <c r="HY610" s="122"/>
      <c r="HZ610" s="122"/>
      <c r="IA610" s="122"/>
      <c r="IB610" s="122"/>
      <c r="IC610" s="122"/>
      <c r="ID610" s="122"/>
      <c r="IE610" s="122"/>
      <c r="IF610" s="122"/>
      <c r="IG610" s="122"/>
      <c r="IH610" s="122"/>
      <c r="II610" s="122"/>
    </row>
    <row r="611" spans="1:243" s="124" customFormat="1" hidden="1">
      <c r="A611" s="93" t="s">
        <v>2372</v>
      </c>
      <c r="B611" s="111" t="s">
        <v>2373</v>
      </c>
      <c r="C611" s="123" t="s">
        <v>32</v>
      </c>
      <c r="D611" s="58">
        <v>73465.61</v>
      </c>
      <c r="E611" s="58">
        <v>76468.89</v>
      </c>
      <c r="F611" s="58">
        <v>74605.47</v>
      </c>
      <c r="G611" s="58">
        <v>79350</v>
      </c>
      <c r="H611" s="58">
        <v>82300</v>
      </c>
      <c r="I611" s="58">
        <v>85000</v>
      </c>
      <c r="J611" s="58">
        <v>87750</v>
      </c>
      <c r="K611" s="58">
        <v>90600</v>
      </c>
      <c r="HS611" s="122"/>
      <c r="HT611" s="122"/>
      <c r="HU611" s="122"/>
      <c r="HV611" s="122"/>
      <c r="HW611" s="122"/>
      <c r="HX611" s="122"/>
      <c r="HY611" s="122"/>
      <c r="HZ611" s="122"/>
      <c r="IA611" s="122"/>
      <c r="IB611" s="122"/>
      <c r="IC611" s="122"/>
      <c r="ID611" s="122"/>
      <c r="IE611" s="122"/>
      <c r="IF611" s="122"/>
      <c r="IG611" s="122"/>
      <c r="IH611" s="122"/>
      <c r="II611" s="122"/>
    </row>
    <row r="612" spans="1:243" s="124" customFormat="1" hidden="1">
      <c r="A612" s="93" t="s">
        <v>2374</v>
      </c>
      <c r="B612" s="111" t="s">
        <v>2375</v>
      </c>
      <c r="C612" s="123" t="s">
        <v>35</v>
      </c>
      <c r="D612" s="58">
        <v>220396.5</v>
      </c>
      <c r="E612" s="58">
        <v>229406.54</v>
      </c>
      <c r="F612" s="58">
        <v>223816.14</v>
      </c>
      <c r="G612" s="58">
        <v>238050</v>
      </c>
      <c r="H612" s="58">
        <v>246900</v>
      </c>
      <c r="I612" s="58">
        <v>255000</v>
      </c>
      <c r="J612" s="58">
        <v>263250</v>
      </c>
      <c r="K612" s="58">
        <v>271800</v>
      </c>
      <c r="HS612" s="122"/>
      <c r="HT612" s="122"/>
      <c r="HU612" s="122"/>
      <c r="HV612" s="122"/>
      <c r="HW612" s="122"/>
      <c r="HX612" s="122"/>
      <c r="HY612" s="122"/>
      <c r="HZ612" s="122"/>
      <c r="IA612" s="122"/>
      <c r="IB612" s="122"/>
      <c r="IC612" s="122"/>
      <c r="ID612" s="122"/>
      <c r="IE612" s="122"/>
      <c r="IF612" s="122"/>
      <c r="IG612" s="122"/>
      <c r="IH612" s="122"/>
      <c r="II612" s="122"/>
    </row>
    <row r="613" spans="1:243" s="124" customFormat="1" hidden="1">
      <c r="A613" s="93" t="s">
        <v>2376</v>
      </c>
      <c r="B613" s="111" t="s">
        <v>2377</v>
      </c>
      <c r="C613" s="123" t="s">
        <v>249</v>
      </c>
      <c r="D613" s="58">
        <v>293861.92</v>
      </c>
      <c r="E613" s="58">
        <v>305875.44</v>
      </c>
      <c r="F613" s="58">
        <v>298421.51</v>
      </c>
      <c r="G613" s="58">
        <v>317400</v>
      </c>
      <c r="H613" s="58">
        <v>329200</v>
      </c>
      <c r="I613" s="58">
        <v>340000</v>
      </c>
      <c r="J613" s="58">
        <v>351000</v>
      </c>
      <c r="K613" s="58">
        <v>362400</v>
      </c>
      <c r="HS613" s="122"/>
      <c r="HT613" s="122"/>
      <c r="HU613" s="122"/>
      <c r="HV613" s="122"/>
      <c r="HW613" s="122"/>
      <c r="HX613" s="122"/>
      <c r="HY613" s="122"/>
      <c r="HZ613" s="122"/>
      <c r="IA613" s="122"/>
      <c r="IB613" s="122"/>
      <c r="IC613" s="122"/>
      <c r="ID613" s="122"/>
      <c r="IE613" s="122"/>
      <c r="IF613" s="122"/>
      <c r="IG613" s="122"/>
      <c r="IH613" s="122"/>
      <c r="II613" s="122"/>
    </row>
    <row r="614" spans="1:243" s="103" customFormat="1" ht="22.5" customHeight="1">
      <c r="A614" s="95" t="s">
        <v>2378</v>
      </c>
      <c r="B614" s="110" t="s">
        <v>2379</v>
      </c>
      <c r="C614" s="123"/>
      <c r="D614" s="56">
        <f t="shared" ref="D614:K614" si="221">D615</f>
        <v>332099.7</v>
      </c>
      <c r="E614" s="56">
        <f t="shared" si="221"/>
        <v>199641.67</v>
      </c>
      <c r="F614" s="56">
        <f t="shared" si="221"/>
        <v>169471.53</v>
      </c>
      <c r="G614" s="56">
        <f t="shared" si="221"/>
        <v>0</v>
      </c>
      <c r="H614" s="56">
        <f t="shared" si="221"/>
        <v>0</v>
      </c>
      <c r="I614" s="56">
        <f t="shared" si="221"/>
        <v>0</v>
      </c>
      <c r="J614" s="56">
        <f t="shared" si="221"/>
        <v>0</v>
      </c>
      <c r="K614" s="56">
        <f t="shared" si="221"/>
        <v>0</v>
      </c>
      <c r="HS614" s="102"/>
      <c r="HT614" s="102"/>
      <c r="HU614" s="102"/>
      <c r="HV614" s="102"/>
      <c r="HW614" s="102"/>
      <c r="HX614" s="102"/>
      <c r="HY614" s="102"/>
      <c r="HZ614" s="102"/>
      <c r="IA614" s="102"/>
      <c r="IB614" s="102"/>
      <c r="IC614" s="102"/>
      <c r="ID614" s="102"/>
      <c r="IE614" s="102"/>
      <c r="IF614" s="102"/>
      <c r="IG614" s="102"/>
      <c r="IH614" s="102"/>
      <c r="II614" s="102"/>
    </row>
    <row r="615" spans="1:243" s="124" customFormat="1" ht="20.25" hidden="1" customHeight="1">
      <c r="A615" s="95" t="s">
        <v>2380</v>
      </c>
      <c r="B615" s="110" t="s">
        <v>2381</v>
      </c>
      <c r="C615" s="123" t="s">
        <v>397</v>
      </c>
      <c r="D615" s="56">
        <v>332099.7</v>
      </c>
      <c r="E615" s="56">
        <v>199641.67</v>
      </c>
      <c r="F615" s="56">
        <v>169471.53</v>
      </c>
      <c r="G615" s="56">
        <v>0</v>
      </c>
      <c r="H615" s="56">
        <v>0</v>
      </c>
      <c r="I615" s="56">
        <v>0</v>
      </c>
      <c r="J615" s="56">
        <v>0</v>
      </c>
      <c r="K615" s="56">
        <v>0</v>
      </c>
      <c r="HS615" s="122"/>
      <c r="HT615" s="122"/>
      <c r="HU615" s="122"/>
      <c r="HV615" s="122"/>
      <c r="HW615" s="122"/>
      <c r="HX615" s="122"/>
      <c r="HY615" s="122"/>
      <c r="HZ615" s="122"/>
      <c r="IA615" s="122"/>
      <c r="IB615" s="122"/>
      <c r="IC615" s="122"/>
      <c r="ID615" s="122"/>
      <c r="IE615" s="122"/>
      <c r="IF615" s="122"/>
      <c r="IG615" s="122"/>
      <c r="IH615" s="122"/>
      <c r="II615" s="122"/>
    </row>
    <row r="616" spans="1:243" s="103" customFormat="1" ht="18.75" customHeight="1">
      <c r="A616" s="95" t="s">
        <v>2382</v>
      </c>
      <c r="B616" s="110" t="s">
        <v>2383</v>
      </c>
      <c r="C616" s="123"/>
      <c r="D616" s="56">
        <f>D617</f>
        <v>9342569.3399999999</v>
      </c>
      <c r="E616" s="56">
        <f t="shared" ref="E616:K617" si="222">E617</f>
        <v>10895881.770000001</v>
      </c>
      <c r="F616" s="56">
        <f t="shared" si="222"/>
        <v>15861490.360000001</v>
      </c>
      <c r="G616" s="56">
        <f t="shared" si="222"/>
        <v>13072300</v>
      </c>
      <c r="H616" s="56">
        <f t="shared" si="222"/>
        <v>13406000</v>
      </c>
      <c r="I616" s="56">
        <f t="shared" si="222"/>
        <v>13715000</v>
      </c>
      <c r="J616" s="56">
        <f t="shared" si="222"/>
        <v>14161000</v>
      </c>
      <c r="K616" s="56">
        <f t="shared" si="222"/>
        <v>14621600</v>
      </c>
      <c r="HS616" s="102"/>
      <c r="HT616" s="102"/>
      <c r="HU616" s="102"/>
      <c r="HV616" s="102"/>
      <c r="HW616" s="102"/>
      <c r="HX616" s="102"/>
      <c r="HY616" s="102"/>
      <c r="HZ616" s="102"/>
      <c r="IA616" s="102"/>
      <c r="IB616" s="102"/>
      <c r="IC616" s="102"/>
      <c r="ID616" s="102"/>
      <c r="IE616" s="102"/>
      <c r="IF616" s="102"/>
      <c r="IG616" s="102"/>
      <c r="IH616" s="102"/>
      <c r="II616" s="102"/>
    </row>
    <row r="617" spans="1:243" s="103" customFormat="1" ht="26.25" customHeight="1">
      <c r="A617" s="95" t="s">
        <v>2384</v>
      </c>
      <c r="B617" s="110" t="s">
        <v>2383</v>
      </c>
      <c r="C617" s="123"/>
      <c r="D617" s="56">
        <f>D618</f>
        <v>9342569.3399999999</v>
      </c>
      <c r="E617" s="56">
        <f t="shared" si="222"/>
        <v>10895881.770000001</v>
      </c>
      <c r="F617" s="56">
        <f t="shared" si="222"/>
        <v>15861490.360000001</v>
      </c>
      <c r="G617" s="56">
        <f t="shared" si="222"/>
        <v>13072300</v>
      </c>
      <c r="H617" s="56">
        <f t="shared" si="222"/>
        <v>13406000</v>
      </c>
      <c r="I617" s="56">
        <f t="shared" si="222"/>
        <v>13715000</v>
      </c>
      <c r="J617" s="56">
        <f t="shared" si="222"/>
        <v>14161000</v>
      </c>
      <c r="K617" s="56">
        <f t="shared" si="222"/>
        <v>14621600</v>
      </c>
      <c r="HS617" s="102"/>
      <c r="HT617" s="102"/>
      <c r="HU617" s="102"/>
      <c r="HV617" s="102"/>
      <c r="HW617" s="102"/>
      <c r="HX617" s="102"/>
      <c r="HY617" s="102"/>
      <c r="HZ617" s="102"/>
      <c r="IA617" s="102"/>
      <c r="IB617" s="102"/>
      <c r="IC617" s="102"/>
      <c r="ID617" s="102"/>
      <c r="IE617" s="102"/>
      <c r="IF617" s="102"/>
      <c r="IG617" s="102"/>
      <c r="IH617" s="102"/>
      <c r="II617" s="102"/>
    </row>
    <row r="618" spans="1:243" s="103" customFormat="1" ht="36">
      <c r="A618" s="171" t="s">
        <v>2385</v>
      </c>
      <c r="B618" s="170" t="s">
        <v>2386</v>
      </c>
      <c r="C618" s="123"/>
      <c r="D618" s="56">
        <f t="shared" ref="D618:I618" si="223">SUM(D619:D635)</f>
        <v>9342569.3399999999</v>
      </c>
      <c r="E618" s="56">
        <f t="shared" si="223"/>
        <v>10895881.770000001</v>
      </c>
      <c r="F618" s="56">
        <f>SUM(F619:F636)</f>
        <v>15861490.360000001</v>
      </c>
      <c r="G618" s="56">
        <f t="shared" si="223"/>
        <v>13072300</v>
      </c>
      <c r="H618" s="56">
        <f t="shared" si="223"/>
        <v>13406000</v>
      </c>
      <c r="I618" s="56">
        <f t="shared" si="223"/>
        <v>13715000</v>
      </c>
      <c r="J618" s="56">
        <f t="shared" ref="J618:K618" si="224">SUM(J619:J635)</f>
        <v>14161000</v>
      </c>
      <c r="K618" s="56">
        <f t="shared" si="224"/>
        <v>14621600</v>
      </c>
      <c r="HS618" s="102"/>
      <c r="HT618" s="102"/>
      <c r="HU618" s="102"/>
      <c r="HV618" s="102"/>
      <c r="HW618" s="102"/>
      <c r="HX618" s="102"/>
      <c r="HY618" s="102"/>
      <c r="HZ618" s="102"/>
      <c r="IA618" s="102"/>
      <c r="IB618" s="102"/>
      <c r="IC618" s="102"/>
      <c r="ID618" s="102"/>
      <c r="IE618" s="102"/>
      <c r="IF618" s="102"/>
      <c r="IG618" s="102"/>
      <c r="IH618" s="102"/>
      <c r="II618" s="102"/>
    </row>
    <row r="619" spans="1:243" s="124" customFormat="1" hidden="1">
      <c r="A619" s="93" t="s">
        <v>2387</v>
      </c>
      <c r="B619" s="111" t="s">
        <v>974</v>
      </c>
      <c r="C619" s="123" t="s">
        <v>352</v>
      </c>
      <c r="D619" s="58">
        <v>905222.03</v>
      </c>
      <c r="E619" s="58">
        <v>1409829.4</v>
      </c>
      <c r="F619" s="58">
        <v>1720299</v>
      </c>
      <c r="G619" s="58">
        <v>1452300</v>
      </c>
      <c r="H619" s="58">
        <v>1506800</v>
      </c>
      <c r="I619" s="58">
        <v>1555700</v>
      </c>
      <c r="J619" s="58">
        <v>1606300</v>
      </c>
      <c r="K619" s="58">
        <v>1658400</v>
      </c>
      <c r="HS619" s="122"/>
      <c r="HT619" s="122"/>
      <c r="HU619" s="122"/>
      <c r="HV619" s="122"/>
      <c r="HW619" s="122"/>
      <c r="HX619" s="122"/>
      <c r="HY619" s="122"/>
      <c r="HZ619" s="122"/>
      <c r="IA619" s="122"/>
      <c r="IB619" s="122"/>
      <c r="IC619" s="122"/>
      <c r="ID619" s="122"/>
      <c r="IE619" s="122"/>
      <c r="IF619" s="122"/>
      <c r="IG619" s="122"/>
      <c r="IH619" s="122"/>
      <c r="II619" s="122"/>
    </row>
    <row r="620" spans="1:243" s="124" customFormat="1" hidden="1">
      <c r="A620" s="93" t="s">
        <v>2388</v>
      </c>
      <c r="B620" s="111" t="s">
        <v>976</v>
      </c>
      <c r="C620" s="123" t="s">
        <v>301</v>
      </c>
      <c r="D620" s="58">
        <v>35000</v>
      </c>
      <c r="E620" s="58">
        <v>315000</v>
      </c>
      <c r="F620" s="58">
        <v>455000</v>
      </c>
      <c r="G620" s="58">
        <v>402400</v>
      </c>
      <c r="H620" s="58">
        <v>418000</v>
      </c>
      <c r="I620" s="58">
        <v>431000</v>
      </c>
      <c r="J620" s="58">
        <v>445000</v>
      </c>
      <c r="K620" s="58">
        <v>460000</v>
      </c>
      <c r="HS620" s="122"/>
      <c r="HT620" s="122"/>
      <c r="HU620" s="122"/>
      <c r="HV620" s="122"/>
      <c r="HW620" s="122"/>
      <c r="HX620" s="122"/>
      <c r="HY620" s="122"/>
      <c r="HZ620" s="122"/>
      <c r="IA620" s="122"/>
      <c r="IB620" s="122"/>
      <c r="IC620" s="122"/>
      <c r="ID620" s="122"/>
      <c r="IE620" s="122"/>
      <c r="IF620" s="122"/>
      <c r="IG620" s="122"/>
      <c r="IH620" s="122"/>
      <c r="II620" s="122"/>
    </row>
    <row r="621" spans="1:243" s="124" customFormat="1" hidden="1">
      <c r="A621" s="93" t="s">
        <v>2389</v>
      </c>
      <c r="B621" s="111" t="s">
        <v>978</v>
      </c>
      <c r="C621" s="123" t="s">
        <v>283</v>
      </c>
      <c r="D621" s="58">
        <v>460287.84</v>
      </c>
      <c r="E621" s="58">
        <v>627180.56000000006</v>
      </c>
      <c r="F621" s="58">
        <v>773938.41</v>
      </c>
      <c r="G621" s="58">
        <v>652200</v>
      </c>
      <c r="H621" s="58">
        <v>676400</v>
      </c>
      <c r="I621" s="58">
        <v>698600</v>
      </c>
      <c r="J621" s="58">
        <v>721300</v>
      </c>
      <c r="K621" s="58">
        <v>744800</v>
      </c>
      <c r="HS621" s="122"/>
      <c r="HT621" s="122"/>
      <c r="HU621" s="122"/>
      <c r="HV621" s="122"/>
      <c r="HW621" s="122"/>
      <c r="HX621" s="122"/>
      <c r="HY621" s="122"/>
      <c r="HZ621" s="122"/>
      <c r="IA621" s="122"/>
      <c r="IB621" s="122"/>
      <c r="IC621" s="122"/>
      <c r="ID621" s="122"/>
      <c r="IE621" s="122"/>
      <c r="IF621" s="122"/>
      <c r="IG621" s="122"/>
      <c r="IH621" s="122"/>
      <c r="II621" s="122"/>
    </row>
    <row r="622" spans="1:243" s="124" customFormat="1" hidden="1">
      <c r="A622" s="93" t="s">
        <v>2390</v>
      </c>
      <c r="B622" s="111" t="s">
        <v>980</v>
      </c>
      <c r="C622" s="123" t="s">
        <v>334</v>
      </c>
      <c r="D622" s="58">
        <v>144250</v>
      </c>
      <c r="E622" s="58">
        <v>3750</v>
      </c>
      <c r="F622" s="58">
        <v>211250</v>
      </c>
      <c r="G622" s="58">
        <v>194000</v>
      </c>
      <c r="H622" s="58">
        <v>202300</v>
      </c>
      <c r="I622" s="58">
        <v>208800</v>
      </c>
      <c r="J622" s="58">
        <v>215600</v>
      </c>
      <c r="K622" s="58">
        <v>222600</v>
      </c>
      <c r="HS622" s="122"/>
      <c r="HT622" s="122"/>
      <c r="HU622" s="122"/>
      <c r="HV622" s="122"/>
      <c r="HW622" s="122"/>
      <c r="HX622" s="122"/>
      <c r="HY622" s="122"/>
      <c r="HZ622" s="122"/>
      <c r="IA622" s="122"/>
      <c r="IB622" s="122"/>
      <c r="IC622" s="122"/>
      <c r="ID622" s="122"/>
      <c r="IE622" s="122"/>
      <c r="IF622" s="122"/>
      <c r="IG622" s="122"/>
      <c r="IH622" s="122"/>
      <c r="II622" s="122"/>
    </row>
    <row r="623" spans="1:243" s="124" customFormat="1" hidden="1">
      <c r="A623" s="93" t="s">
        <v>2391</v>
      </c>
      <c r="B623" s="111" t="s">
        <v>1586</v>
      </c>
      <c r="C623" s="123" t="s">
        <v>268</v>
      </c>
      <c r="D623" s="58">
        <v>0</v>
      </c>
      <c r="E623" s="58">
        <v>0</v>
      </c>
      <c r="F623" s="58">
        <v>0</v>
      </c>
      <c r="G623" s="58"/>
      <c r="H623" s="58"/>
      <c r="I623" s="58"/>
      <c r="J623" s="58"/>
      <c r="K623" s="58"/>
      <c r="HS623" s="122"/>
      <c r="HT623" s="122"/>
      <c r="HU623" s="122"/>
      <c r="HV623" s="122"/>
      <c r="HW623" s="122"/>
      <c r="HX623" s="122"/>
      <c r="HY623" s="122"/>
      <c r="HZ623" s="122"/>
      <c r="IA623" s="122"/>
      <c r="IB623" s="122"/>
      <c r="IC623" s="122"/>
      <c r="ID623" s="122"/>
      <c r="IE623" s="122"/>
      <c r="IF623" s="122"/>
      <c r="IG623" s="122"/>
      <c r="IH623" s="122"/>
      <c r="II623" s="122"/>
    </row>
    <row r="624" spans="1:243" s="124" customFormat="1" hidden="1">
      <c r="A624" s="93" t="s">
        <v>2392</v>
      </c>
      <c r="B624" s="111" t="s">
        <v>982</v>
      </c>
      <c r="C624" s="123" t="s">
        <v>268</v>
      </c>
      <c r="D624" s="58">
        <v>921573.1</v>
      </c>
      <c r="E624" s="58">
        <v>960500</v>
      </c>
      <c r="F624" s="58">
        <v>1384000</v>
      </c>
      <c r="G624" s="58">
        <v>1121100</v>
      </c>
      <c r="H624" s="58">
        <v>1163000</v>
      </c>
      <c r="I624" s="58">
        <v>1200000</v>
      </c>
      <c r="J624" s="58">
        <v>1239000</v>
      </c>
      <c r="K624" s="58">
        <v>1279300</v>
      </c>
      <c r="HS624" s="122"/>
      <c r="HT624" s="122"/>
      <c r="HU624" s="122"/>
      <c r="HV624" s="122"/>
      <c r="HW624" s="122"/>
      <c r="HX624" s="122"/>
      <c r="HY624" s="122"/>
      <c r="HZ624" s="122"/>
      <c r="IA624" s="122"/>
      <c r="IB624" s="122"/>
      <c r="IC624" s="122"/>
      <c r="ID624" s="122"/>
      <c r="IE624" s="122"/>
      <c r="IF624" s="122"/>
      <c r="IG624" s="122"/>
      <c r="IH624" s="122"/>
      <c r="II624" s="122"/>
    </row>
    <row r="625" spans="1:243" s="124" customFormat="1" hidden="1">
      <c r="A625" s="93" t="s">
        <v>2393</v>
      </c>
      <c r="B625" s="111" t="s">
        <v>984</v>
      </c>
      <c r="C625" s="123" t="s">
        <v>283</v>
      </c>
      <c r="D625" s="58">
        <v>0</v>
      </c>
      <c r="E625" s="58"/>
      <c r="F625" s="58"/>
      <c r="G625" s="58"/>
      <c r="H625" s="58"/>
      <c r="I625" s="58"/>
      <c r="J625" s="58"/>
      <c r="K625" s="58"/>
      <c r="HS625" s="122"/>
      <c r="HT625" s="122"/>
      <c r="HU625" s="122"/>
      <c r="HV625" s="122"/>
      <c r="HW625" s="122"/>
      <c r="HX625" s="122"/>
      <c r="HY625" s="122"/>
      <c r="HZ625" s="122"/>
      <c r="IA625" s="122"/>
      <c r="IB625" s="122"/>
      <c r="IC625" s="122"/>
      <c r="ID625" s="122"/>
      <c r="IE625" s="122"/>
      <c r="IF625" s="122"/>
      <c r="IG625" s="122"/>
      <c r="IH625" s="122"/>
      <c r="II625" s="122"/>
    </row>
    <row r="626" spans="1:243" s="124" customFormat="1" hidden="1">
      <c r="A626" s="93" t="s">
        <v>2394</v>
      </c>
      <c r="B626" s="111" t="s">
        <v>986</v>
      </c>
      <c r="C626" s="123" t="s">
        <v>358</v>
      </c>
      <c r="D626" s="58">
        <v>68358.3</v>
      </c>
      <c r="E626" s="58">
        <v>38535</v>
      </c>
      <c r="F626" s="58">
        <v>55050</v>
      </c>
      <c r="G626" s="58">
        <v>44000</v>
      </c>
      <c r="H626" s="58">
        <v>45600</v>
      </c>
      <c r="I626" s="58">
        <v>47400</v>
      </c>
      <c r="J626" s="58">
        <v>49000</v>
      </c>
      <c r="K626" s="58">
        <v>50500</v>
      </c>
      <c r="HS626" s="122"/>
      <c r="HT626" s="122"/>
      <c r="HU626" s="122"/>
      <c r="HV626" s="122"/>
      <c r="HW626" s="122"/>
      <c r="HX626" s="122"/>
      <c r="HY626" s="122"/>
      <c r="HZ626" s="122"/>
      <c r="IA626" s="122"/>
      <c r="IB626" s="122"/>
      <c r="IC626" s="122"/>
      <c r="ID626" s="122"/>
      <c r="IE626" s="122"/>
      <c r="IF626" s="122"/>
      <c r="IG626" s="122"/>
      <c r="IH626" s="122"/>
      <c r="II626" s="122"/>
    </row>
    <row r="627" spans="1:243" s="124" customFormat="1" hidden="1">
      <c r="A627" s="93" t="s">
        <v>2395</v>
      </c>
      <c r="B627" s="111" t="s">
        <v>988</v>
      </c>
      <c r="C627" s="123" t="s">
        <v>358</v>
      </c>
      <c r="D627" s="58">
        <v>0</v>
      </c>
      <c r="E627" s="58"/>
      <c r="F627" s="58"/>
      <c r="G627" s="58"/>
      <c r="H627" s="58"/>
      <c r="I627" s="58"/>
      <c r="J627" s="58"/>
      <c r="K627" s="58"/>
      <c r="HS627" s="122"/>
      <c r="HT627" s="122"/>
      <c r="HU627" s="122"/>
      <c r="HV627" s="122"/>
      <c r="HW627" s="122"/>
      <c r="HX627" s="122"/>
      <c r="HY627" s="122"/>
      <c r="HZ627" s="122"/>
      <c r="IA627" s="122"/>
      <c r="IB627" s="122"/>
      <c r="IC627" s="122"/>
      <c r="ID627" s="122"/>
      <c r="IE627" s="122"/>
      <c r="IF627" s="122"/>
      <c r="IG627" s="122"/>
      <c r="IH627" s="122"/>
      <c r="II627" s="122"/>
    </row>
    <row r="628" spans="1:243" s="124" customFormat="1" hidden="1">
      <c r="A628" s="93" t="s">
        <v>2396</v>
      </c>
      <c r="B628" s="111" t="s">
        <v>990</v>
      </c>
      <c r="C628" s="123" t="s">
        <v>364</v>
      </c>
      <c r="D628" s="58">
        <v>1295685.57</v>
      </c>
      <c r="E628" s="58">
        <v>1622728.93</v>
      </c>
      <c r="F628" s="58">
        <v>2291308.7200000002</v>
      </c>
      <c r="G628" s="58">
        <v>1830500</v>
      </c>
      <c r="H628" s="58">
        <v>1899000</v>
      </c>
      <c r="I628" s="58">
        <v>1960000</v>
      </c>
      <c r="J628" s="58">
        <v>2023700</v>
      </c>
      <c r="K628" s="58">
        <v>2089500</v>
      </c>
      <c r="HS628" s="122"/>
      <c r="HT628" s="122"/>
      <c r="HU628" s="122"/>
      <c r="HV628" s="122"/>
      <c r="HW628" s="122"/>
      <c r="HX628" s="122"/>
      <c r="HY628" s="122"/>
      <c r="HZ628" s="122"/>
      <c r="IA628" s="122"/>
      <c r="IB628" s="122"/>
      <c r="IC628" s="122"/>
      <c r="ID628" s="122"/>
      <c r="IE628" s="122"/>
      <c r="IF628" s="122"/>
      <c r="IG628" s="122"/>
      <c r="IH628" s="122"/>
      <c r="II628" s="122"/>
    </row>
    <row r="629" spans="1:243" s="124" customFormat="1" hidden="1">
      <c r="A629" s="93" t="s">
        <v>2397</v>
      </c>
      <c r="B629" s="93" t="s">
        <v>992</v>
      </c>
      <c r="C629" s="94" t="s">
        <v>352</v>
      </c>
      <c r="D629" s="58">
        <v>2975000</v>
      </c>
      <c r="E629" s="58">
        <v>3675000</v>
      </c>
      <c r="F629" s="58">
        <v>5250000</v>
      </c>
      <c r="G629" s="58">
        <v>4200000</v>
      </c>
      <c r="H629" s="58">
        <f>G629</f>
        <v>4200000</v>
      </c>
      <c r="I629" s="58">
        <f>H629</f>
        <v>4200000</v>
      </c>
      <c r="J629" s="58">
        <v>4336500</v>
      </c>
      <c r="K629" s="58">
        <v>4477500</v>
      </c>
      <c r="HS629" s="122"/>
      <c r="HT629" s="122"/>
      <c r="HU629" s="122"/>
      <c r="HV629" s="122"/>
      <c r="HW629" s="122"/>
      <c r="HX629" s="122"/>
      <c r="HY629" s="122"/>
      <c r="HZ629" s="122"/>
      <c r="IA629" s="122"/>
      <c r="IB629" s="122"/>
      <c r="IC629" s="122"/>
      <c r="ID629" s="122"/>
      <c r="IE629" s="122"/>
      <c r="IF629" s="122"/>
      <c r="IG629" s="122"/>
      <c r="IH629" s="122"/>
      <c r="II629" s="122"/>
    </row>
    <row r="630" spans="1:243" s="124" customFormat="1" hidden="1">
      <c r="A630" s="93" t="s">
        <v>2398</v>
      </c>
      <c r="B630" s="93" t="s">
        <v>996</v>
      </c>
      <c r="C630" s="94" t="s">
        <v>268</v>
      </c>
      <c r="D630" s="58">
        <v>22500</v>
      </c>
      <c r="E630" s="58">
        <v>31500</v>
      </c>
      <c r="F630" s="58">
        <v>55000</v>
      </c>
      <c r="G630" s="58">
        <v>36000</v>
      </c>
      <c r="H630" s="58">
        <v>37300</v>
      </c>
      <c r="I630" s="58">
        <v>38500</v>
      </c>
      <c r="J630" s="58">
        <v>39800</v>
      </c>
      <c r="K630" s="58">
        <v>41000</v>
      </c>
      <c r="HS630" s="122"/>
      <c r="HT630" s="122"/>
      <c r="HU630" s="122"/>
      <c r="HV630" s="122"/>
      <c r="HW630" s="122"/>
      <c r="HX630" s="122"/>
      <c r="HY630" s="122"/>
      <c r="HZ630" s="122"/>
      <c r="IA630" s="122"/>
      <c r="IB630" s="122"/>
      <c r="IC630" s="122"/>
      <c r="ID630" s="122"/>
      <c r="IE630" s="122"/>
      <c r="IF630" s="122"/>
      <c r="IG630" s="122"/>
      <c r="IH630" s="122"/>
      <c r="II630" s="122"/>
    </row>
    <row r="631" spans="1:243" s="124" customFormat="1" hidden="1">
      <c r="A631" s="93" t="s">
        <v>2399</v>
      </c>
      <c r="B631" s="93" t="s">
        <v>998</v>
      </c>
      <c r="C631" s="94" t="s">
        <v>283</v>
      </c>
      <c r="D631" s="58">
        <v>941622.88</v>
      </c>
      <c r="E631" s="58">
        <v>251848</v>
      </c>
      <c r="F631" s="58">
        <v>829166</v>
      </c>
      <c r="G631" s="58">
        <v>900000</v>
      </c>
      <c r="H631" s="58">
        <v>933700</v>
      </c>
      <c r="I631" s="58">
        <v>964000</v>
      </c>
      <c r="J631" s="58">
        <v>995300</v>
      </c>
      <c r="K631" s="58">
        <v>1027700</v>
      </c>
      <c r="HS631" s="122"/>
      <c r="HT631" s="122"/>
      <c r="HU631" s="122"/>
      <c r="HV631" s="122"/>
      <c r="HW631" s="122"/>
      <c r="HX631" s="122"/>
      <c r="HY631" s="122"/>
      <c r="HZ631" s="122"/>
      <c r="IA631" s="122"/>
      <c r="IB631" s="122"/>
      <c r="IC631" s="122"/>
      <c r="ID631" s="122"/>
      <c r="IE631" s="122"/>
      <c r="IF631" s="122"/>
      <c r="IG631" s="122"/>
      <c r="IH631" s="122"/>
      <c r="II631" s="122"/>
    </row>
    <row r="632" spans="1:243" s="124" customFormat="1" hidden="1">
      <c r="A632" s="93" t="s">
        <v>2400</v>
      </c>
      <c r="B632" s="93" t="s">
        <v>1585</v>
      </c>
      <c r="C632" s="94" t="s">
        <v>1542</v>
      </c>
      <c r="D632" s="58">
        <v>38242.36</v>
      </c>
      <c r="E632" s="58">
        <v>32930.58</v>
      </c>
      <c r="F632" s="58"/>
      <c r="G632" s="58"/>
      <c r="H632" s="58"/>
      <c r="I632" s="58"/>
      <c r="J632" s="58"/>
      <c r="K632" s="58"/>
      <c r="HS632" s="122"/>
      <c r="HT632" s="122"/>
      <c r="HU632" s="122"/>
      <c r="HV632" s="122"/>
      <c r="HW632" s="122"/>
      <c r="HX632" s="122"/>
      <c r="HY632" s="122"/>
      <c r="HZ632" s="122"/>
      <c r="IA632" s="122"/>
      <c r="IB632" s="122"/>
      <c r="IC632" s="122"/>
      <c r="ID632" s="122"/>
      <c r="IE632" s="122"/>
      <c r="IF632" s="122"/>
      <c r="IG632" s="122"/>
      <c r="IH632" s="122"/>
      <c r="II632" s="122"/>
    </row>
    <row r="633" spans="1:243" s="124" customFormat="1" hidden="1">
      <c r="A633" s="93" t="s">
        <v>2401</v>
      </c>
      <c r="B633" s="93" t="s">
        <v>994</v>
      </c>
      <c r="C633" s="94" t="s">
        <v>328</v>
      </c>
      <c r="D633" s="58">
        <v>1420827.26</v>
      </c>
      <c r="E633" s="58">
        <v>1664641.25</v>
      </c>
      <c r="F633" s="58">
        <v>2518478.23</v>
      </c>
      <c r="G633" s="58">
        <v>2098200</v>
      </c>
      <c r="H633" s="58">
        <v>2176900</v>
      </c>
      <c r="I633" s="58">
        <v>2258500</v>
      </c>
      <c r="J633" s="58">
        <v>2332000</v>
      </c>
      <c r="K633" s="58">
        <v>2407700</v>
      </c>
      <c r="HS633" s="122"/>
      <c r="HT633" s="122"/>
      <c r="HU633" s="122"/>
      <c r="HV633" s="122"/>
      <c r="HW633" s="122"/>
      <c r="HX633" s="122"/>
      <c r="HY633" s="122"/>
      <c r="HZ633" s="122"/>
      <c r="IA633" s="122"/>
      <c r="IB633" s="122"/>
      <c r="IC633" s="122"/>
      <c r="ID633" s="122"/>
      <c r="IE633" s="122"/>
      <c r="IF633" s="122"/>
      <c r="IG633" s="122"/>
      <c r="IH633" s="122"/>
      <c r="II633" s="122"/>
    </row>
    <row r="634" spans="1:243" s="124" customFormat="1" hidden="1">
      <c r="A634" s="93" t="s">
        <v>2402</v>
      </c>
      <c r="B634" s="93" t="s">
        <v>2403</v>
      </c>
      <c r="C634" s="94" t="s">
        <v>271</v>
      </c>
      <c r="D634" s="58">
        <v>54000</v>
      </c>
      <c r="E634" s="58">
        <v>126000</v>
      </c>
      <c r="F634" s="58">
        <v>168000</v>
      </c>
      <c r="G634" s="58">
        <v>141600</v>
      </c>
      <c r="H634" s="58">
        <v>147000</v>
      </c>
      <c r="I634" s="58">
        <v>152500</v>
      </c>
      <c r="J634" s="58">
        <v>157500</v>
      </c>
      <c r="K634" s="58">
        <v>162600</v>
      </c>
      <c r="HS634" s="122"/>
      <c r="HT634" s="122"/>
      <c r="HU634" s="122"/>
      <c r="HV634" s="122"/>
      <c r="HW634" s="122"/>
      <c r="HX634" s="122"/>
      <c r="HY634" s="122"/>
      <c r="HZ634" s="122"/>
      <c r="IA634" s="122"/>
      <c r="IB634" s="122"/>
      <c r="IC634" s="122"/>
      <c r="ID634" s="122"/>
      <c r="IE634" s="122"/>
      <c r="IF634" s="122"/>
      <c r="IG634" s="122"/>
      <c r="IH634" s="122"/>
      <c r="II634" s="122"/>
    </row>
    <row r="635" spans="1:243" s="124" customFormat="1" hidden="1">
      <c r="A635" s="93" t="s">
        <v>2404</v>
      </c>
      <c r="B635" s="93" t="s">
        <v>2405</v>
      </c>
      <c r="C635" s="94" t="s">
        <v>310</v>
      </c>
      <c r="D635" s="58">
        <v>60000</v>
      </c>
      <c r="E635" s="58">
        <v>136438.04999999999</v>
      </c>
      <c r="F635" s="58"/>
      <c r="G635" s="58"/>
      <c r="H635" s="58"/>
      <c r="I635" s="58"/>
      <c r="J635" s="58"/>
      <c r="K635" s="58"/>
      <c r="HS635" s="122"/>
      <c r="HT635" s="122"/>
      <c r="HU635" s="122"/>
      <c r="HV635" s="122"/>
      <c r="HW635" s="122"/>
      <c r="HX635" s="122"/>
      <c r="HY635" s="122"/>
      <c r="HZ635" s="122"/>
      <c r="IA635" s="122"/>
      <c r="IB635" s="122"/>
      <c r="IC635" s="122"/>
      <c r="ID635" s="122"/>
      <c r="IE635" s="122"/>
      <c r="IF635" s="122"/>
      <c r="IG635" s="122"/>
      <c r="IH635" s="122"/>
      <c r="II635" s="122"/>
    </row>
    <row r="636" spans="1:243" s="124" customFormat="1" hidden="1">
      <c r="A636" s="93" t="s">
        <v>3288</v>
      </c>
      <c r="B636" s="93" t="s">
        <v>3289</v>
      </c>
      <c r="C636" s="94" t="s">
        <v>1059</v>
      </c>
      <c r="D636" s="58"/>
      <c r="E636" s="58"/>
      <c r="F636" s="58">
        <v>150000</v>
      </c>
      <c r="G636" s="58"/>
      <c r="H636" s="58"/>
      <c r="I636" s="58"/>
      <c r="J636" s="58"/>
      <c r="K636" s="58"/>
      <c r="HS636" s="122"/>
      <c r="HT636" s="122"/>
      <c r="HU636" s="122"/>
      <c r="HV636" s="122"/>
      <c r="HW636" s="122"/>
      <c r="HX636" s="122"/>
      <c r="HY636" s="122"/>
      <c r="HZ636" s="122"/>
      <c r="IA636" s="122"/>
      <c r="IB636" s="122"/>
      <c r="IC636" s="122"/>
      <c r="ID636" s="122"/>
      <c r="IE636" s="122"/>
      <c r="IF636" s="122"/>
      <c r="IG636" s="122"/>
      <c r="IH636" s="122"/>
      <c r="II636" s="122"/>
    </row>
    <row r="637" spans="1:243" s="124" customFormat="1">
      <c r="A637" s="93" t="s">
        <v>2406</v>
      </c>
      <c r="B637" s="93" t="s">
        <v>2407</v>
      </c>
      <c r="C637" s="94"/>
      <c r="D637" s="56">
        <f>D638</f>
        <v>10173</v>
      </c>
      <c r="E637" s="56">
        <f t="shared" ref="E637:K639" si="225">E638</f>
        <v>0</v>
      </c>
      <c r="F637" s="56">
        <f t="shared" si="225"/>
        <v>13503.53</v>
      </c>
      <c r="G637" s="56">
        <f t="shared" si="225"/>
        <v>11700</v>
      </c>
      <c r="H637" s="56">
        <f t="shared" si="225"/>
        <v>11700</v>
      </c>
      <c r="I637" s="56">
        <f t="shared" si="225"/>
        <v>11700</v>
      </c>
      <c r="J637" s="56">
        <f t="shared" si="225"/>
        <v>11700</v>
      </c>
      <c r="K637" s="56">
        <f t="shared" si="225"/>
        <v>11700</v>
      </c>
      <c r="HS637" s="122"/>
      <c r="HT637" s="122"/>
      <c r="HU637" s="122"/>
      <c r="HV637" s="122"/>
      <c r="HW637" s="122"/>
      <c r="HX637" s="122"/>
      <c r="HY637" s="122"/>
      <c r="HZ637" s="122"/>
      <c r="IA637" s="122"/>
      <c r="IB637" s="122"/>
      <c r="IC637" s="122"/>
      <c r="ID637" s="122"/>
      <c r="IE637" s="122"/>
      <c r="IF637" s="122"/>
      <c r="IG637" s="122"/>
      <c r="IH637" s="122"/>
      <c r="II637" s="122"/>
    </row>
    <row r="638" spans="1:243" s="124" customFormat="1" hidden="1">
      <c r="A638" s="93" t="s">
        <v>2408</v>
      </c>
      <c r="B638" s="93" t="s">
        <v>2407</v>
      </c>
      <c r="C638" s="94"/>
      <c r="D638" s="56">
        <f>D639</f>
        <v>10173</v>
      </c>
      <c r="E638" s="56">
        <f t="shared" si="225"/>
        <v>0</v>
      </c>
      <c r="F638" s="56">
        <f t="shared" si="225"/>
        <v>13503.53</v>
      </c>
      <c r="G638" s="56">
        <f t="shared" si="225"/>
        <v>11700</v>
      </c>
      <c r="H638" s="56">
        <f t="shared" si="225"/>
        <v>11700</v>
      </c>
      <c r="I638" s="56">
        <f t="shared" si="225"/>
        <v>11700</v>
      </c>
      <c r="J638" s="56">
        <f t="shared" si="225"/>
        <v>11700</v>
      </c>
      <c r="K638" s="56">
        <f t="shared" si="225"/>
        <v>11700</v>
      </c>
      <c r="HS638" s="122"/>
      <c r="HT638" s="122"/>
      <c r="HU638" s="122"/>
      <c r="HV638" s="122"/>
      <c r="HW638" s="122"/>
      <c r="HX638" s="122"/>
      <c r="HY638" s="122"/>
      <c r="HZ638" s="122"/>
      <c r="IA638" s="122"/>
      <c r="IB638" s="122"/>
      <c r="IC638" s="122"/>
      <c r="ID638" s="122"/>
      <c r="IE638" s="122"/>
      <c r="IF638" s="122"/>
      <c r="IG638" s="122"/>
      <c r="IH638" s="122"/>
      <c r="II638" s="122"/>
    </row>
    <row r="639" spans="1:243" s="124" customFormat="1" hidden="1">
      <c r="A639" s="93" t="s">
        <v>2409</v>
      </c>
      <c r="B639" s="93" t="s">
        <v>2410</v>
      </c>
      <c r="C639" s="94"/>
      <c r="D639" s="56">
        <f>D640+D641</f>
        <v>10173</v>
      </c>
      <c r="E639" s="56">
        <f t="shared" si="225"/>
        <v>0</v>
      </c>
      <c r="F639" s="56">
        <f>F640+F641</f>
        <v>13503.53</v>
      </c>
      <c r="G639" s="56">
        <f t="shared" ref="G639:I639" si="226">G640+G641</f>
        <v>11700</v>
      </c>
      <c r="H639" s="56">
        <f t="shared" si="226"/>
        <v>11700</v>
      </c>
      <c r="I639" s="56">
        <f t="shared" si="226"/>
        <v>11700</v>
      </c>
      <c r="J639" s="56">
        <f t="shared" ref="J639:K639" si="227">J640+J641</f>
        <v>11700</v>
      </c>
      <c r="K639" s="56">
        <f t="shared" si="227"/>
        <v>11700</v>
      </c>
      <c r="HS639" s="122"/>
      <c r="HT639" s="122"/>
      <c r="HU639" s="122"/>
      <c r="HV639" s="122"/>
      <c r="HW639" s="122"/>
      <c r="HX639" s="122"/>
      <c r="HY639" s="122"/>
      <c r="HZ639" s="122"/>
      <c r="IA639" s="122"/>
      <c r="IB639" s="122"/>
      <c r="IC639" s="122"/>
      <c r="ID639" s="122"/>
      <c r="IE639" s="122"/>
      <c r="IF639" s="122"/>
      <c r="IG639" s="122"/>
      <c r="IH639" s="122"/>
      <c r="II639" s="122"/>
    </row>
    <row r="640" spans="1:243" s="124" customFormat="1" hidden="1">
      <c r="A640" s="93" t="s">
        <v>2411</v>
      </c>
      <c r="B640" s="93" t="s">
        <v>2412</v>
      </c>
      <c r="C640" s="94" t="s">
        <v>471</v>
      </c>
      <c r="D640" s="58">
        <v>0</v>
      </c>
      <c r="E640" s="58">
        <v>0</v>
      </c>
      <c r="F640" s="58">
        <v>684</v>
      </c>
      <c r="G640" s="58"/>
      <c r="H640" s="58"/>
      <c r="I640" s="58"/>
      <c r="J640" s="58"/>
      <c r="K640" s="58"/>
      <c r="HS640" s="122"/>
      <c r="HT640" s="122"/>
      <c r="HU640" s="122"/>
      <c r="HV640" s="122"/>
      <c r="HW640" s="122"/>
      <c r="HX640" s="122"/>
      <c r="HY640" s="122"/>
      <c r="HZ640" s="122"/>
      <c r="IA640" s="122"/>
      <c r="IB640" s="122"/>
      <c r="IC640" s="122"/>
      <c r="ID640" s="122"/>
      <c r="IE640" s="122"/>
      <c r="IF640" s="122"/>
      <c r="IG640" s="122"/>
      <c r="IH640" s="122"/>
      <c r="II640" s="122"/>
    </row>
    <row r="641" spans="1:243" s="124" customFormat="1" hidden="1">
      <c r="A641" s="93" t="s">
        <v>2413</v>
      </c>
      <c r="B641" s="93" t="s">
        <v>2412</v>
      </c>
      <c r="C641" s="94" t="s">
        <v>474</v>
      </c>
      <c r="D641" s="58">
        <v>10173</v>
      </c>
      <c r="E641" s="58"/>
      <c r="F641" s="58">
        <v>12819.53</v>
      </c>
      <c r="G641" s="58">
        <v>11700</v>
      </c>
      <c r="H641" s="58">
        <v>11700</v>
      </c>
      <c r="I641" s="58">
        <v>11700</v>
      </c>
      <c r="J641" s="58">
        <v>11700</v>
      </c>
      <c r="K641" s="58">
        <v>11700</v>
      </c>
      <c r="HS641" s="122"/>
      <c r="HT641" s="122"/>
      <c r="HU641" s="122"/>
      <c r="HV641" s="122"/>
      <c r="HW641" s="122"/>
      <c r="HX641" s="122"/>
      <c r="HY641" s="122"/>
      <c r="HZ641" s="122"/>
      <c r="IA641" s="122"/>
      <c r="IB641" s="122"/>
      <c r="IC641" s="122"/>
      <c r="ID641" s="122"/>
      <c r="IE641" s="122"/>
      <c r="IF641" s="122"/>
      <c r="IG641" s="122"/>
      <c r="IH641" s="122"/>
      <c r="II641" s="122"/>
    </row>
    <row r="642" spans="1:243" s="124" customFormat="1">
      <c r="A642" s="93" t="s">
        <v>2414</v>
      </c>
      <c r="B642" s="93" t="s">
        <v>2415</v>
      </c>
      <c r="C642" s="94"/>
      <c r="D642" s="58">
        <f t="shared" ref="D642:F643" si="228">D643</f>
        <v>150000</v>
      </c>
      <c r="E642" s="58">
        <f t="shared" si="228"/>
        <v>55000</v>
      </c>
      <c r="F642" s="58">
        <f t="shared" si="228"/>
        <v>0</v>
      </c>
      <c r="G642" s="58"/>
      <c r="H642" s="58"/>
      <c r="I642" s="58"/>
      <c r="J642" s="58"/>
      <c r="K642" s="58"/>
      <c r="HS642" s="122"/>
      <c r="HT642" s="122"/>
      <c r="HU642" s="122"/>
      <c r="HV642" s="122"/>
      <c r="HW642" s="122"/>
      <c r="HX642" s="122"/>
      <c r="HY642" s="122"/>
      <c r="HZ642" s="122"/>
      <c r="IA642" s="122"/>
      <c r="IB642" s="122"/>
      <c r="IC642" s="122"/>
      <c r="ID642" s="122"/>
      <c r="IE642" s="122"/>
      <c r="IF642" s="122"/>
      <c r="IG642" s="122"/>
      <c r="IH642" s="122"/>
      <c r="II642" s="122"/>
    </row>
    <row r="643" spans="1:243" s="124" customFormat="1" hidden="1">
      <c r="A643" s="93" t="s">
        <v>2416</v>
      </c>
      <c r="B643" s="93" t="s">
        <v>2417</v>
      </c>
      <c r="C643" s="94"/>
      <c r="D643" s="58">
        <f t="shared" si="228"/>
        <v>150000</v>
      </c>
      <c r="E643" s="58">
        <f t="shared" si="228"/>
        <v>55000</v>
      </c>
      <c r="F643" s="58">
        <f t="shared" si="228"/>
        <v>0</v>
      </c>
      <c r="G643" s="58"/>
      <c r="H643" s="58"/>
      <c r="I643" s="58"/>
      <c r="J643" s="58"/>
      <c r="K643" s="58"/>
      <c r="HS643" s="122"/>
      <c r="HT643" s="122"/>
      <c r="HU643" s="122"/>
      <c r="HV643" s="122"/>
      <c r="HW643" s="122"/>
      <c r="HX643" s="122"/>
      <c r="HY643" s="122"/>
      <c r="HZ643" s="122"/>
      <c r="IA643" s="122"/>
      <c r="IB643" s="122"/>
      <c r="IC643" s="122"/>
      <c r="ID643" s="122"/>
      <c r="IE643" s="122"/>
      <c r="IF643" s="122"/>
      <c r="IG643" s="122"/>
      <c r="IH643" s="122"/>
      <c r="II643" s="122"/>
    </row>
    <row r="644" spans="1:243" s="124" customFormat="1" hidden="1">
      <c r="A644" s="93" t="s">
        <v>2418</v>
      </c>
      <c r="B644" s="93" t="s">
        <v>2419</v>
      </c>
      <c r="C644" s="94"/>
      <c r="D644" s="58">
        <f>D645</f>
        <v>150000</v>
      </c>
      <c r="E644" s="58">
        <f t="shared" ref="E644:K644" si="229">E645+E646</f>
        <v>55000</v>
      </c>
      <c r="F644" s="58">
        <f t="shared" si="229"/>
        <v>0</v>
      </c>
      <c r="G644" s="58">
        <f t="shared" si="229"/>
        <v>0</v>
      </c>
      <c r="H644" s="58">
        <f t="shared" si="229"/>
        <v>0</v>
      </c>
      <c r="I644" s="58">
        <f t="shared" si="229"/>
        <v>0</v>
      </c>
      <c r="J644" s="58">
        <f t="shared" si="229"/>
        <v>0</v>
      </c>
      <c r="K644" s="58">
        <f t="shared" si="229"/>
        <v>0</v>
      </c>
      <c r="HS644" s="122"/>
      <c r="HT644" s="122"/>
      <c r="HU644" s="122"/>
      <c r="HV644" s="122"/>
      <c r="HW644" s="122"/>
      <c r="HX644" s="122"/>
      <c r="HY644" s="122"/>
      <c r="HZ644" s="122"/>
      <c r="IA644" s="122"/>
      <c r="IB644" s="122"/>
      <c r="IC644" s="122"/>
      <c r="ID644" s="122"/>
      <c r="IE644" s="122"/>
      <c r="IF644" s="122"/>
      <c r="IG644" s="122"/>
      <c r="IH644" s="122"/>
      <c r="II644" s="122"/>
    </row>
    <row r="645" spans="1:243" s="124" customFormat="1" hidden="1">
      <c r="A645" s="93" t="s">
        <v>2929</v>
      </c>
      <c r="B645" s="93" t="s">
        <v>2420</v>
      </c>
      <c r="C645" s="94" t="s">
        <v>2085</v>
      </c>
      <c r="D645" s="58">
        <v>150000</v>
      </c>
      <c r="E645" s="58"/>
      <c r="F645" s="58"/>
      <c r="G645" s="58"/>
      <c r="H645" s="58"/>
      <c r="I645" s="58"/>
      <c r="J645" s="58"/>
      <c r="K645" s="58"/>
      <c r="HS645" s="122"/>
      <c r="HT645" s="122"/>
      <c r="HU645" s="122"/>
      <c r="HV645" s="122"/>
      <c r="HW645" s="122"/>
      <c r="HX645" s="122"/>
      <c r="HY645" s="122"/>
      <c r="HZ645" s="122"/>
      <c r="IA645" s="122"/>
      <c r="IB645" s="122"/>
      <c r="IC645" s="122"/>
      <c r="ID645" s="122"/>
      <c r="IE645" s="122"/>
      <c r="IF645" s="122"/>
      <c r="IG645" s="122"/>
      <c r="IH645" s="122"/>
      <c r="II645" s="122"/>
    </row>
    <row r="646" spans="1:243" s="124" customFormat="1" hidden="1">
      <c r="A646" s="93" t="s">
        <v>3209</v>
      </c>
      <c r="B646" s="93" t="s">
        <v>2930</v>
      </c>
      <c r="C646" s="94" t="s">
        <v>2931</v>
      </c>
      <c r="D646" s="58"/>
      <c r="E646" s="58">
        <v>55000</v>
      </c>
      <c r="F646" s="58"/>
      <c r="G646" s="58"/>
      <c r="H646" s="58"/>
      <c r="I646" s="58"/>
      <c r="J646" s="58"/>
      <c r="K646" s="58"/>
      <c r="HS646" s="122"/>
      <c r="HT646" s="122"/>
      <c r="HU646" s="122"/>
      <c r="HV646" s="122"/>
      <c r="HW646" s="122"/>
      <c r="HX646" s="122"/>
      <c r="HY646" s="122"/>
      <c r="HZ646" s="122"/>
      <c r="IA646" s="122"/>
      <c r="IB646" s="122"/>
      <c r="IC646" s="122"/>
      <c r="ID646" s="122"/>
      <c r="IE646" s="122"/>
      <c r="IF646" s="122"/>
      <c r="IG646" s="122"/>
      <c r="IH646" s="122"/>
      <c r="II646" s="122"/>
    </row>
    <row r="647" spans="1:243" s="103" customFormat="1" ht="14.25" customHeight="1">
      <c r="A647" s="95" t="s">
        <v>2421</v>
      </c>
      <c r="B647" s="110" t="s">
        <v>2422</v>
      </c>
      <c r="C647" s="123"/>
      <c r="D647" s="56">
        <f t="shared" ref="D647:K648" si="230">D648</f>
        <v>29999.34</v>
      </c>
      <c r="E647" s="56">
        <f t="shared" si="230"/>
        <v>45403.44</v>
      </c>
      <c r="F647" s="56">
        <f t="shared" si="230"/>
        <v>29226.17</v>
      </c>
      <c r="G647" s="56">
        <f t="shared" si="230"/>
        <v>54000</v>
      </c>
      <c r="H647" s="56">
        <f t="shared" si="230"/>
        <v>56000</v>
      </c>
      <c r="I647" s="56">
        <f t="shared" si="230"/>
        <v>57800</v>
      </c>
      <c r="J647" s="56">
        <f t="shared" si="230"/>
        <v>59700</v>
      </c>
      <c r="K647" s="56">
        <f t="shared" si="230"/>
        <v>61600</v>
      </c>
      <c r="HS647" s="102"/>
      <c r="HT647" s="102"/>
      <c r="HU647" s="102"/>
      <c r="HV647" s="102"/>
      <c r="HW647" s="102"/>
      <c r="HX647" s="102"/>
      <c r="HY647" s="102"/>
      <c r="HZ647" s="102"/>
      <c r="IA647" s="102"/>
      <c r="IB647" s="102"/>
      <c r="IC647" s="102"/>
      <c r="ID647" s="102"/>
      <c r="IE647" s="102"/>
      <c r="IF647" s="102"/>
      <c r="IG647" s="102"/>
      <c r="IH647" s="102"/>
      <c r="II647" s="102"/>
    </row>
    <row r="648" spans="1:243" s="103" customFormat="1" ht="14.25" customHeight="1">
      <c r="A648" s="95" t="s">
        <v>2423</v>
      </c>
      <c r="B648" s="110" t="s">
        <v>2422</v>
      </c>
      <c r="C648" s="123"/>
      <c r="D648" s="56">
        <f t="shared" si="230"/>
        <v>29999.34</v>
      </c>
      <c r="E648" s="56">
        <f t="shared" si="230"/>
        <v>45403.44</v>
      </c>
      <c r="F648" s="56">
        <f t="shared" si="230"/>
        <v>29226.17</v>
      </c>
      <c r="G648" s="56">
        <f t="shared" si="230"/>
        <v>54000</v>
      </c>
      <c r="H648" s="56">
        <f t="shared" si="230"/>
        <v>56000</v>
      </c>
      <c r="I648" s="56">
        <f t="shared" si="230"/>
        <v>57800</v>
      </c>
      <c r="J648" s="56">
        <f t="shared" si="230"/>
        <v>59700</v>
      </c>
      <c r="K648" s="56">
        <f t="shared" si="230"/>
        <v>61600</v>
      </c>
      <c r="HS648" s="102"/>
      <c r="HT648" s="102"/>
      <c r="HU648" s="102"/>
      <c r="HV648" s="102"/>
      <c r="HW648" s="102"/>
      <c r="HX648" s="102"/>
      <c r="HY648" s="102"/>
      <c r="HZ648" s="102"/>
      <c r="IA648" s="102"/>
      <c r="IB648" s="102"/>
      <c r="IC648" s="102"/>
      <c r="ID648" s="102"/>
      <c r="IE648" s="102"/>
      <c r="IF648" s="102"/>
      <c r="IG648" s="102"/>
      <c r="IH648" s="102"/>
      <c r="II648" s="102"/>
    </row>
    <row r="649" spans="1:243" s="103" customFormat="1" ht="14.25" customHeight="1">
      <c r="A649" s="171" t="s">
        <v>2424</v>
      </c>
      <c r="B649" s="170" t="s">
        <v>2425</v>
      </c>
      <c r="C649" s="123"/>
      <c r="D649" s="56">
        <f t="shared" ref="D649:K649" si="231">SUM(D650:D650)</f>
        <v>29999.34</v>
      </c>
      <c r="E649" s="56">
        <f t="shared" si="231"/>
        <v>45403.44</v>
      </c>
      <c r="F649" s="56">
        <f t="shared" si="231"/>
        <v>29226.17</v>
      </c>
      <c r="G649" s="56">
        <f t="shared" si="231"/>
        <v>54000</v>
      </c>
      <c r="H649" s="56">
        <f t="shared" si="231"/>
        <v>56000</v>
      </c>
      <c r="I649" s="56">
        <f t="shared" si="231"/>
        <v>57800</v>
      </c>
      <c r="J649" s="56">
        <f t="shared" si="231"/>
        <v>59700</v>
      </c>
      <c r="K649" s="56">
        <f t="shared" si="231"/>
        <v>61600</v>
      </c>
      <c r="HS649" s="102"/>
      <c r="HT649" s="102"/>
      <c r="HU649" s="102"/>
      <c r="HV649" s="102"/>
      <c r="HW649" s="102"/>
      <c r="HX649" s="102"/>
      <c r="HY649" s="102"/>
      <c r="HZ649" s="102"/>
      <c r="IA649" s="102"/>
      <c r="IB649" s="102"/>
      <c r="IC649" s="102"/>
      <c r="ID649" s="102"/>
      <c r="IE649" s="102"/>
      <c r="IF649" s="102"/>
      <c r="IG649" s="102"/>
      <c r="IH649" s="102"/>
      <c r="II649" s="102"/>
    </row>
    <row r="650" spans="1:243" s="124" customFormat="1">
      <c r="A650" s="93" t="s">
        <v>2426</v>
      </c>
      <c r="B650" s="111" t="s">
        <v>2427</v>
      </c>
      <c r="C650" s="123" t="s">
        <v>542</v>
      </c>
      <c r="D650" s="58">
        <v>29999.34</v>
      </c>
      <c r="E650" s="58">
        <v>45403.44</v>
      </c>
      <c r="F650" s="58">
        <v>29226.17</v>
      </c>
      <c r="G650" s="58">
        <v>54000</v>
      </c>
      <c r="H650" s="58">
        <v>56000</v>
      </c>
      <c r="I650" s="58">
        <v>57800</v>
      </c>
      <c r="J650" s="58">
        <v>59700</v>
      </c>
      <c r="K650" s="58">
        <v>61600</v>
      </c>
      <c r="HS650" s="122"/>
      <c r="HT650" s="122"/>
      <c r="HU650" s="122"/>
      <c r="HV650" s="122"/>
      <c r="HW650" s="122"/>
      <c r="HX650" s="122"/>
      <c r="HY650" s="122"/>
      <c r="HZ650" s="122"/>
      <c r="IA650" s="122"/>
      <c r="IB650" s="122"/>
      <c r="IC650" s="122"/>
      <c r="ID650" s="122"/>
      <c r="IE650" s="122"/>
      <c r="IF650" s="122"/>
      <c r="IG650" s="122"/>
      <c r="IH650" s="122"/>
      <c r="II650" s="122"/>
    </row>
    <row r="651" spans="1:243" s="156" customFormat="1" ht="17.25" customHeight="1">
      <c r="A651" s="95" t="s">
        <v>2428</v>
      </c>
      <c r="B651" s="110" t="s">
        <v>2429</v>
      </c>
      <c r="C651" s="123"/>
      <c r="D651" s="56"/>
      <c r="E651" s="56">
        <f t="shared" ref="E651:K653" si="232">E652</f>
        <v>52980.5</v>
      </c>
      <c r="F651" s="56">
        <f t="shared" si="232"/>
        <v>67348.53</v>
      </c>
      <c r="G651" s="56">
        <f t="shared" si="232"/>
        <v>39500</v>
      </c>
      <c r="H651" s="56">
        <f t="shared" si="232"/>
        <v>36800</v>
      </c>
      <c r="I651" s="56">
        <f t="shared" si="232"/>
        <v>38000</v>
      </c>
      <c r="J651" s="56">
        <f t="shared" si="232"/>
        <v>39200</v>
      </c>
      <c r="K651" s="56">
        <f t="shared" si="232"/>
        <v>40500</v>
      </c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  <c r="AA651" s="155"/>
      <c r="AB651" s="155"/>
      <c r="AC651" s="155"/>
      <c r="AD651" s="155"/>
      <c r="AE651" s="155"/>
      <c r="AF651" s="155"/>
      <c r="AG651" s="155"/>
      <c r="AH651" s="155"/>
      <c r="AI651" s="155"/>
      <c r="AJ651" s="155"/>
      <c r="AK651" s="155"/>
      <c r="AL651" s="155"/>
      <c r="AM651" s="155"/>
      <c r="AN651" s="155"/>
      <c r="AO651" s="155"/>
      <c r="AP651" s="155"/>
      <c r="AQ651" s="155"/>
      <c r="AR651" s="155"/>
      <c r="AS651" s="155"/>
      <c r="AT651" s="155"/>
      <c r="AU651" s="155"/>
      <c r="AV651" s="155"/>
      <c r="AW651" s="155"/>
      <c r="AX651" s="155"/>
      <c r="AY651" s="155"/>
      <c r="AZ651" s="155"/>
      <c r="BA651" s="155"/>
      <c r="BB651" s="155"/>
      <c r="BC651" s="155"/>
      <c r="BD651" s="155"/>
      <c r="BE651" s="155"/>
      <c r="BF651" s="155"/>
      <c r="BG651" s="155"/>
      <c r="BH651" s="155"/>
      <c r="BI651" s="155"/>
      <c r="BJ651" s="155"/>
      <c r="BK651" s="155"/>
      <c r="BL651" s="155"/>
      <c r="BM651" s="155"/>
      <c r="BN651" s="155"/>
      <c r="BO651" s="155"/>
      <c r="BP651" s="155"/>
      <c r="BQ651" s="155"/>
      <c r="BR651" s="155"/>
      <c r="BS651" s="155"/>
      <c r="BT651" s="155"/>
      <c r="BU651" s="155"/>
      <c r="BV651" s="155"/>
      <c r="BW651" s="155"/>
      <c r="BX651" s="155"/>
      <c r="BY651" s="155"/>
      <c r="BZ651" s="155"/>
      <c r="CA651" s="155"/>
      <c r="CB651" s="155"/>
      <c r="CC651" s="155"/>
      <c r="CD651" s="155"/>
      <c r="CE651" s="155"/>
      <c r="CF651" s="155"/>
      <c r="CG651" s="155"/>
      <c r="CH651" s="155"/>
      <c r="CI651" s="155"/>
      <c r="CJ651" s="155"/>
      <c r="CK651" s="155"/>
      <c r="CL651" s="155"/>
      <c r="CM651" s="155"/>
      <c r="CN651" s="155"/>
      <c r="CO651" s="155"/>
      <c r="CP651" s="155"/>
      <c r="CQ651" s="155"/>
      <c r="CR651" s="155"/>
      <c r="CS651" s="155"/>
      <c r="CT651" s="155"/>
      <c r="CU651" s="155"/>
      <c r="CV651" s="155"/>
      <c r="CW651" s="155"/>
      <c r="CX651" s="155"/>
      <c r="CY651" s="155"/>
      <c r="CZ651" s="155"/>
      <c r="DA651" s="155"/>
      <c r="DB651" s="155"/>
      <c r="DC651" s="155"/>
      <c r="DD651" s="155"/>
      <c r="DE651" s="155"/>
      <c r="DF651" s="155"/>
      <c r="DG651" s="155"/>
      <c r="DH651" s="155"/>
      <c r="DI651" s="155"/>
      <c r="DJ651" s="155"/>
      <c r="DK651" s="155"/>
      <c r="DL651" s="155"/>
      <c r="DM651" s="155"/>
      <c r="DN651" s="155"/>
      <c r="DO651" s="155"/>
      <c r="DP651" s="155"/>
      <c r="DQ651" s="155"/>
      <c r="DR651" s="155"/>
      <c r="DS651" s="155"/>
      <c r="DT651" s="155"/>
      <c r="DU651" s="155"/>
      <c r="DV651" s="155"/>
      <c r="DW651" s="155"/>
      <c r="DX651" s="155"/>
      <c r="DY651" s="155"/>
      <c r="DZ651" s="155"/>
      <c r="EA651" s="155"/>
      <c r="EB651" s="155"/>
      <c r="EC651" s="155"/>
      <c r="ED651" s="155"/>
      <c r="EE651" s="155"/>
      <c r="EF651" s="155"/>
      <c r="EG651" s="155"/>
      <c r="EH651" s="155"/>
      <c r="EI651" s="155"/>
      <c r="EJ651" s="155"/>
      <c r="EK651" s="155"/>
      <c r="EL651" s="155"/>
      <c r="EM651" s="155"/>
      <c r="EN651" s="155"/>
      <c r="EO651" s="155"/>
      <c r="EP651" s="155"/>
      <c r="EQ651" s="155"/>
      <c r="ER651" s="155"/>
      <c r="ES651" s="155"/>
      <c r="ET651" s="155"/>
      <c r="EU651" s="155"/>
      <c r="EV651" s="155"/>
      <c r="EW651" s="155"/>
      <c r="EX651" s="155"/>
      <c r="EY651" s="155"/>
      <c r="EZ651" s="155"/>
      <c r="FA651" s="155"/>
      <c r="FB651" s="155"/>
      <c r="FC651" s="155"/>
      <c r="FD651" s="155"/>
      <c r="FE651" s="155"/>
      <c r="FF651" s="155"/>
      <c r="FG651" s="155"/>
      <c r="FH651" s="155"/>
      <c r="FI651" s="155"/>
      <c r="FJ651" s="155"/>
      <c r="FK651" s="155"/>
      <c r="FL651" s="155"/>
      <c r="FM651" s="155"/>
      <c r="FN651" s="155"/>
      <c r="FO651" s="155"/>
      <c r="FP651" s="155"/>
      <c r="FQ651" s="155"/>
      <c r="FR651" s="155"/>
      <c r="FS651" s="155"/>
      <c r="FT651" s="155"/>
      <c r="FU651" s="155"/>
      <c r="FV651" s="155"/>
      <c r="FW651" s="155"/>
      <c r="FX651" s="155"/>
      <c r="FY651" s="155"/>
      <c r="FZ651" s="155"/>
      <c r="GA651" s="155"/>
      <c r="GB651" s="155"/>
      <c r="GC651" s="155"/>
      <c r="GD651" s="155"/>
      <c r="GE651" s="155"/>
      <c r="GF651" s="155"/>
      <c r="GG651" s="155"/>
      <c r="GH651" s="155"/>
      <c r="GI651" s="155"/>
      <c r="GJ651" s="155"/>
      <c r="GK651" s="155"/>
      <c r="GL651" s="155"/>
      <c r="GM651" s="155"/>
      <c r="GN651" s="155"/>
      <c r="GO651" s="155"/>
      <c r="GP651" s="155"/>
      <c r="GQ651" s="155"/>
      <c r="GR651" s="155"/>
      <c r="GS651" s="155"/>
      <c r="GT651" s="155"/>
      <c r="GU651" s="155"/>
      <c r="GV651" s="155"/>
      <c r="GW651" s="155"/>
      <c r="GX651" s="155"/>
      <c r="GY651" s="155"/>
      <c r="GZ651" s="155"/>
      <c r="HA651" s="155"/>
      <c r="HB651" s="155"/>
      <c r="HC651" s="155"/>
      <c r="HD651" s="155"/>
      <c r="HE651" s="155"/>
      <c r="HF651" s="155"/>
      <c r="HG651" s="155"/>
      <c r="HH651" s="155"/>
      <c r="HI651" s="155"/>
      <c r="HJ651" s="155"/>
      <c r="HK651" s="155"/>
      <c r="HL651" s="155"/>
      <c r="HM651" s="155"/>
      <c r="HN651" s="155"/>
      <c r="HO651" s="155"/>
      <c r="HP651" s="155"/>
      <c r="HQ651" s="155"/>
      <c r="HR651" s="155"/>
    </row>
    <row r="652" spans="1:243" s="156" customFormat="1" ht="17.25" customHeight="1">
      <c r="A652" s="95" t="s">
        <v>2430</v>
      </c>
      <c r="B652" s="110" t="s">
        <v>2429</v>
      </c>
      <c r="C652" s="123"/>
      <c r="D652" s="56"/>
      <c r="E652" s="56">
        <f t="shared" si="232"/>
        <v>52980.5</v>
      </c>
      <c r="F652" s="56">
        <f t="shared" si="232"/>
        <v>67348.53</v>
      </c>
      <c r="G652" s="56">
        <f t="shared" si="232"/>
        <v>39500</v>
      </c>
      <c r="H652" s="56">
        <f t="shared" si="232"/>
        <v>36800</v>
      </c>
      <c r="I652" s="56">
        <f t="shared" si="232"/>
        <v>38000</v>
      </c>
      <c r="J652" s="56">
        <f t="shared" si="232"/>
        <v>39200</v>
      </c>
      <c r="K652" s="56">
        <f t="shared" si="232"/>
        <v>40500</v>
      </c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  <c r="AA652" s="155"/>
      <c r="AB652" s="155"/>
      <c r="AC652" s="155"/>
      <c r="AD652" s="155"/>
      <c r="AE652" s="155"/>
      <c r="AF652" s="155"/>
      <c r="AG652" s="155"/>
      <c r="AH652" s="155"/>
      <c r="AI652" s="155"/>
      <c r="AJ652" s="155"/>
      <c r="AK652" s="155"/>
      <c r="AL652" s="155"/>
      <c r="AM652" s="155"/>
      <c r="AN652" s="155"/>
      <c r="AO652" s="155"/>
      <c r="AP652" s="155"/>
      <c r="AQ652" s="155"/>
      <c r="AR652" s="155"/>
      <c r="AS652" s="155"/>
      <c r="AT652" s="155"/>
      <c r="AU652" s="155"/>
      <c r="AV652" s="155"/>
      <c r="AW652" s="155"/>
      <c r="AX652" s="155"/>
      <c r="AY652" s="155"/>
      <c r="AZ652" s="155"/>
      <c r="BA652" s="155"/>
      <c r="BB652" s="155"/>
      <c r="BC652" s="155"/>
      <c r="BD652" s="155"/>
      <c r="BE652" s="155"/>
      <c r="BF652" s="155"/>
      <c r="BG652" s="155"/>
      <c r="BH652" s="155"/>
      <c r="BI652" s="155"/>
      <c r="BJ652" s="155"/>
      <c r="BK652" s="155"/>
      <c r="BL652" s="155"/>
      <c r="BM652" s="155"/>
      <c r="BN652" s="155"/>
      <c r="BO652" s="155"/>
      <c r="BP652" s="155"/>
      <c r="BQ652" s="155"/>
      <c r="BR652" s="155"/>
      <c r="BS652" s="155"/>
      <c r="BT652" s="155"/>
      <c r="BU652" s="155"/>
      <c r="BV652" s="155"/>
      <c r="BW652" s="155"/>
      <c r="BX652" s="155"/>
      <c r="BY652" s="155"/>
      <c r="BZ652" s="155"/>
      <c r="CA652" s="155"/>
      <c r="CB652" s="155"/>
      <c r="CC652" s="155"/>
      <c r="CD652" s="155"/>
      <c r="CE652" s="155"/>
      <c r="CF652" s="155"/>
      <c r="CG652" s="155"/>
      <c r="CH652" s="155"/>
      <c r="CI652" s="155"/>
      <c r="CJ652" s="155"/>
      <c r="CK652" s="155"/>
      <c r="CL652" s="155"/>
      <c r="CM652" s="155"/>
      <c r="CN652" s="155"/>
      <c r="CO652" s="155"/>
      <c r="CP652" s="155"/>
      <c r="CQ652" s="155"/>
      <c r="CR652" s="155"/>
      <c r="CS652" s="155"/>
      <c r="CT652" s="155"/>
      <c r="CU652" s="155"/>
      <c r="CV652" s="155"/>
      <c r="CW652" s="155"/>
      <c r="CX652" s="155"/>
      <c r="CY652" s="155"/>
      <c r="CZ652" s="155"/>
      <c r="DA652" s="155"/>
      <c r="DB652" s="155"/>
      <c r="DC652" s="155"/>
      <c r="DD652" s="155"/>
      <c r="DE652" s="155"/>
      <c r="DF652" s="155"/>
      <c r="DG652" s="155"/>
      <c r="DH652" s="155"/>
      <c r="DI652" s="155"/>
      <c r="DJ652" s="155"/>
      <c r="DK652" s="155"/>
      <c r="DL652" s="155"/>
      <c r="DM652" s="155"/>
      <c r="DN652" s="155"/>
      <c r="DO652" s="155"/>
      <c r="DP652" s="155"/>
      <c r="DQ652" s="155"/>
      <c r="DR652" s="155"/>
      <c r="DS652" s="155"/>
      <c r="DT652" s="155"/>
      <c r="DU652" s="155"/>
      <c r="DV652" s="155"/>
      <c r="DW652" s="155"/>
      <c r="DX652" s="155"/>
      <c r="DY652" s="155"/>
      <c r="DZ652" s="155"/>
      <c r="EA652" s="155"/>
      <c r="EB652" s="155"/>
      <c r="EC652" s="155"/>
      <c r="ED652" s="155"/>
      <c r="EE652" s="155"/>
      <c r="EF652" s="155"/>
      <c r="EG652" s="155"/>
      <c r="EH652" s="155"/>
      <c r="EI652" s="155"/>
      <c r="EJ652" s="155"/>
      <c r="EK652" s="155"/>
      <c r="EL652" s="155"/>
      <c r="EM652" s="155"/>
      <c r="EN652" s="155"/>
      <c r="EO652" s="155"/>
      <c r="EP652" s="155"/>
      <c r="EQ652" s="155"/>
      <c r="ER652" s="155"/>
      <c r="ES652" s="155"/>
      <c r="ET652" s="155"/>
      <c r="EU652" s="155"/>
      <c r="EV652" s="155"/>
      <c r="EW652" s="155"/>
      <c r="EX652" s="155"/>
      <c r="EY652" s="155"/>
      <c r="EZ652" s="155"/>
      <c r="FA652" s="155"/>
      <c r="FB652" s="155"/>
      <c r="FC652" s="155"/>
      <c r="FD652" s="155"/>
      <c r="FE652" s="155"/>
      <c r="FF652" s="155"/>
      <c r="FG652" s="155"/>
      <c r="FH652" s="155"/>
      <c r="FI652" s="155"/>
      <c r="FJ652" s="155"/>
      <c r="FK652" s="155"/>
      <c r="FL652" s="155"/>
      <c r="FM652" s="155"/>
      <c r="FN652" s="155"/>
      <c r="FO652" s="155"/>
      <c r="FP652" s="155"/>
      <c r="FQ652" s="155"/>
      <c r="FR652" s="155"/>
      <c r="FS652" s="155"/>
      <c r="FT652" s="155"/>
      <c r="FU652" s="155"/>
      <c r="FV652" s="155"/>
      <c r="FW652" s="155"/>
      <c r="FX652" s="155"/>
      <c r="FY652" s="155"/>
      <c r="FZ652" s="155"/>
      <c r="GA652" s="155"/>
      <c r="GB652" s="155"/>
      <c r="GC652" s="155"/>
      <c r="GD652" s="155"/>
      <c r="GE652" s="155"/>
      <c r="GF652" s="155"/>
      <c r="GG652" s="155"/>
      <c r="GH652" s="155"/>
      <c r="GI652" s="155"/>
      <c r="GJ652" s="155"/>
      <c r="GK652" s="155"/>
      <c r="GL652" s="155"/>
      <c r="GM652" s="155"/>
      <c r="GN652" s="155"/>
      <c r="GO652" s="155"/>
      <c r="GP652" s="155"/>
      <c r="GQ652" s="155"/>
      <c r="GR652" s="155"/>
      <c r="GS652" s="155"/>
      <c r="GT652" s="155"/>
      <c r="GU652" s="155"/>
      <c r="GV652" s="155"/>
      <c r="GW652" s="155"/>
      <c r="GX652" s="155"/>
      <c r="GY652" s="155"/>
      <c r="GZ652" s="155"/>
      <c r="HA652" s="155"/>
      <c r="HB652" s="155"/>
      <c r="HC652" s="155"/>
      <c r="HD652" s="155"/>
      <c r="HE652" s="155"/>
      <c r="HF652" s="155"/>
      <c r="HG652" s="155"/>
      <c r="HH652" s="155"/>
      <c r="HI652" s="155"/>
      <c r="HJ652" s="155"/>
      <c r="HK652" s="155"/>
      <c r="HL652" s="155"/>
      <c r="HM652" s="155"/>
      <c r="HN652" s="155"/>
      <c r="HO652" s="155"/>
      <c r="HP652" s="155"/>
      <c r="HQ652" s="155"/>
      <c r="HR652" s="155"/>
    </row>
    <row r="653" spans="1:243" s="156" customFormat="1" ht="17.25" customHeight="1">
      <c r="A653" s="95" t="s">
        <v>2431</v>
      </c>
      <c r="B653" s="110" t="s">
        <v>2432</v>
      </c>
      <c r="C653" s="123"/>
      <c r="D653" s="56"/>
      <c r="E653" s="56">
        <f t="shared" si="232"/>
        <v>52980.5</v>
      </c>
      <c r="F653" s="56">
        <f t="shared" si="232"/>
        <v>67348.53</v>
      </c>
      <c r="G653" s="56">
        <f t="shared" si="232"/>
        <v>39500</v>
      </c>
      <c r="H653" s="56">
        <f t="shared" si="232"/>
        <v>36800</v>
      </c>
      <c r="I653" s="56">
        <f t="shared" si="232"/>
        <v>38000</v>
      </c>
      <c r="J653" s="56">
        <f t="shared" si="232"/>
        <v>39200</v>
      </c>
      <c r="K653" s="56">
        <f t="shared" si="232"/>
        <v>40500</v>
      </c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55"/>
      <c r="AE653" s="155"/>
      <c r="AF653" s="155"/>
      <c r="AG653" s="155"/>
      <c r="AH653" s="155"/>
      <c r="AI653" s="155"/>
      <c r="AJ653" s="155"/>
      <c r="AK653" s="155"/>
      <c r="AL653" s="155"/>
      <c r="AM653" s="155"/>
      <c r="AN653" s="155"/>
      <c r="AO653" s="155"/>
      <c r="AP653" s="155"/>
      <c r="AQ653" s="155"/>
      <c r="AR653" s="155"/>
      <c r="AS653" s="155"/>
      <c r="AT653" s="155"/>
      <c r="AU653" s="155"/>
      <c r="AV653" s="155"/>
      <c r="AW653" s="155"/>
      <c r="AX653" s="155"/>
      <c r="AY653" s="155"/>
      <c r="AZ653" s="155"/>
      <c r="BA653" s="155"/>
      <c r="BB653" s="155"/>
      <c r="BC653" s="155"/>
      <c r="BD653" s="155"/>
      <c r="BE653" s="155"/>
      <c r="BF653" s="155"/>
      <c r="BG653" s="155"/>
      <c r="BH653" s="155"/>
      <c r="BI653" s="155"/>
      <c r="BJ653" s="155"/>
      <c r="BK653" s="155"/>
      <c r="BL653" s="155"/>
      <c r="BM653" s="155"/>
      <c r="BN653" s="155"/>
      <c r="BO653" s="155"/>
      <c r="BP653" s="155"/>
      <c r="BQ653" s="155"/>
      <c r="BR653" s="155"/>
      <c r="BS653" s="155"/>
      <c r="BT653" s="155"/>
      <c r="BU653" s="155"/>
      <c r="BV653" s="155"/>
      <c r="BW653" s="155"/>
      <c r="BX653" s="155"/>
      <c r="BY653" s="155"/>
      <c r="BZ653" s="155"/>
      <c r="CA653" s="155"/>
      <c r="CB653" s="155"/>
      <c r="CC653" s="155"/>
      <c r="CD653" s="155"/>
      <c r="CE653" s="155"/>
      <c r="CF653" s="155"/>
      <c r="CG653" s="155"/>
      <c r="CH653" s="155"/>
      <c r="CI653" s="155"/>
      <c r="CJ653" s="155"/>
      <c r="CK653" s="155"/>
      <c r="CL653" s="155"/>
      <c r="CM653" s="155"/>
      <c r="CN653" s="155"/>
      <c r="CO653" s="155"/>
      <c r="CP653" s="155"/>
      <c r="CQ653" s="155"/>
      <c r="CR653" s="155"/>
      <c r="CS653" s="155"/>
      <c r="CT653" s="155"/>
      <c r="CU653" s="155"/>
      <c r="CV653" s="155"/>
      <c r="CW653" s="155"/>
      <c r="CX653" s="155"/>
      <c r="CY653" s="155"/>
      <c r="CZ653" s="155"/>
      <c r="DA653" s="155"/>
      <c r="DB653" s="155"/>
      <c r="DC653" s="155"/>
      <c r="DD653" s="155"/>
      <c r="DE653" s="155"/>
      <c r="DF653" s="155"/>
      <c r="DG653" s="155"/>
      <c r="DH653" s="155"/>
      <c r="DI653" s="155"/>
      <c r="DJ653" s="155"/>
      <c r="DK653" s="155"/>
      <c r="DL653" s="155"/>
      <c r="DM653" s="155"/>
      <c r="DN653" s="155"/>
      <c r="DO653" s="155"/>
      <c r="DP653" s="155"/>
      <c r="DQ653" s="155"/>
      <c r="DR653" s="155"/>
      <c r="DS653" s="155"/>
      <c r="DT653" s="155"/>
      <c r="DU653" s="155"/>
      <c r="DV653" s="155"/>
      <c r="DW653" s="155"/>
      <c r="DX653" s="155"/>
      <c r="DY653" s="155"/>
      <c r="DZ653" s="155"/>
      <c r="EA653" s="155"/>
      <c r="EB653" s="155"/>
      <c r="EC653" s="155"/>
      <c r="ED653" s="155"/>
      <c r="EE653" s="155"/>
      <c r="EF653" s="155"/>
      <c r="EG653" s="155"/>
      <c r="EH653" s="155"/>
      <c r="EI653" s="155"/>
      <c r="EJ653" s="155"/>
      <c r="EK653" s="155"/>
      <c r="EL653" s="155"/>
      <c r="EM653" s="155"/>
      <c r="EN653" s="155"/>
      <c r="EO653" s="155"/>
      <c r="EP653" s="155"/>
      <c r="EQ653" s="155"/>
      <c r="ER653" s="155"/>
      <c r="ES653" s="155"/>
      <c r="ET653" s="155"/>
      <c r="EU653" s="155"/>
      <c r="EV653" s="155"/>
      <c r="EW653" s="155"/>
      <c r="EX653" s="155"/>
      <c r="EY653" s="155"/>
      <c r="EZ653" s="155"/>
      <c r="FA653" s="155"/>
      <c r="FB653" s="155"/>
      <c r="FC653" s="155"/>
      <c r="FD653" s="155"/>
      <c r="FE653" s="155"/>
      <c r="FF653" s="155"/>
      <c r="FG653" s="155"/>
      <c r="FH653" s="155"/>
      <c r="FI653" s="155"/>
      <c r="FJ653" s="155"/>
      <c r="FK653" s="155"/>
      <c r="FL653" s="155"/>
      <c r="FM653" s="155"/>
      <c r="FN653" s="155"/>
      <c r="FO653" s="155"/>
      <c r="FP653" s="155"/>
      <c r="FQ653" s="155"/>
      <c r="FR653" s="155"/>
      <c r="FS653" s="155"/>
      <c r="FT653" s="155"/>
      <c r="FU653" s="155"/>
      <c r="FV653" s="155"/>
      <c r="FW653" s="155"/>
      <c r="FX653" s="155"/>
      <c r="FY653" s="155"/>
      <c r="FZ653" s="155"/>
      <c r="GA653" s="155"/>
      <c r="GB653" s="155"/>
      <c r="GC653" s="155"/>
      <c r="GD653" s="155"/>
      <c r="GE653" s="155"/>
      <c r="GF653" s="155"/>
      <c r="GG653" s="155"/>
      <c r="GH653" s="155"/>
      <c r="GI653" s="155"/>
      <c r="GJ653" s="155"/>
      <c r="GK653" s="155"/>
      <c r="GL653" s="155"/>
      <c r="GM653" s="155"/>
      <c r="GN653" s="155"/>
      <c r="GO653" s="155"/>
      <c r="GP653" s="155"/>
      <c r="GQ653" s="155"/>
      <c r="GR653" s="155"/>
      <c r="GS653" s="155"/>
      <c r="GT653" s="155"/>
      <c r="GU653" s="155"/>
      <c r="GV653" s="155"/>
      <c r="GW653" s="155"/>
      <c r="GX653" s="155"/>
      <c r="GY653" s="155"/>
      <c r="GZ653" s="155"/>
      <c r="HA653" s="155"/>
      <c r="HB653" s="155"/>
      <c r="HC653" s="155"/>
      <c r="HD653" s="155"/>
      <c r="HE653" s="155"/>
      <c r="HF653" s="155"/>
      <c r="HG653" s="155"/>
      <c r="HH653" s="155"/>
      <c r="HI653" s="155"/>
      <c r="HJ653" s="155"/>
      <c r="HK653" s="155"/>
      <c r="HL653" s="155"/>
      <c r="HM653" s="155"/>
      <c r="HN653" s="155"/>
      <c r="HO653" s="155"/>
      <c r="HP653" s="155"/>
      <c r="HQ653" s="155"/>
      <c r="HR653" s="155"/>
    </row>
    <row r="654" spans="1:243" s="156" customFormat="1" ht="17.25" customHeight="1">
      <c r="A654" s="93" t="s">
        <v>2433</v>
      </c>
      <c r="B654" s="111" t="s">
        <v>2434</v>
      </c>
      <c r="C654" s="123" t="s">
        <v>2435</v>
      </c>
      <c r="D654" s="58"/>
      <c r="E654" s="58">
        <v>52980.5</v>
      </c>
      <c r="F654" s="58">
        <v>67348.53</v>
      </c>
      <c r="G654" s="58">
        <v>39500</v>
      </c>
      <c r="H654" s="58">
        <v>36800</v>
      </c>
      <c r="I654" s="58">
        <v>38000</v>
      </c>
      <c r="J654" s="58">
        <v>39200</v>
      </c>
      <c r="K654" s="58">
        <v>40500</v>
      </c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55"/>
      <c r="AE654" s="155"/>
      <c r="AF654" s="155"/>
      <c r="AG654" s="155"/>
      <c r="AH654" s="155"/>
      <c r="AI654" s="155"/>
      <c r="AJ654" s="155"/>
      <c r="AK654" s="155"/>
      <c r="AL654" s="155"/>
      <c r="AM654" s="155"/>
      <c r="AN654" s="155"/>
      <c r="AO654" s="155"/>
      <c r="AP654" s="155"/>
      <c r="AQ654" s="155"/>
      <c r="AR654" s="155"/>
      <c r="AS654" s="155"/>
      <c r="AT654" s="155"/>
      <c r="AU654" s="155"/>
      <c r="AV654" s="155"/>
      <c r="AW654" s="155"/>
      <c r="AX654" s="155"/>
      <c r="AY654" s="155"/>
      <c r="AZ654" s="155"/>
      <c r="BA654" s="155"/>
      <c r="BB654" s="155"/>
      <c r="BC654" s="155"/>
      <c r="BD654" s="155"/>
      <c r="BE654" s="155"/>
      <c r="BF654" s="155"/>
      <c r="BG654" s="155"/>
      <c r="BH654" s="155"/>
      <c r="BI654" s="155"/>
      <c r="BJ654" s="155"/>
      <c r="BK654" s="155"/>
      <c r="BL654" s="155"/>
      <c r="BM654" s="155"/>
      <c r="BN654" s="155"/>
      <c r="BO654" s="155"/>
      <c r="BP654" s="155"/>
      <c r="BQ654" s="155"/>
      <c r="BR654" s="155"/>
      <c r="BS654" s="155"/>
      <c r="BT654" s="155"/>
      <c r="BU654" s="155"/>
      <c r="BV654" s="155"/>
      <c r="BW654" s="155"/>
      <c r="BX654" s="155"/>
      <c r="BY654" s="155"/>
      <c r="BZ654" s="155"/>
      <c r="CA654" s="155"/>
      <c r="CB654" s="155"/>
      <c r="CC654" s="155"/>
      <c r="CD654" s="155"/>
      <c r="CE654" s="155"/>
      <c r="CF654" s="155"/>
      <c r="CG654" s="155"/>
      <c r="CH654" s="155"/>
      <c r="CI654" s="155"/>
      <c r="CJ654" s="155"/>
      <c r="CK654" s="155"/>
      <c r="CL654" s="155"/>
      <c r="CM654" s="155"/>
      <c r="CN654" s="155"/>
      <c r="CO654" s="155"/>
      <c r="CP654" s="155"/>
      <c r="CQ654" s="155"/>
      <c r="CR654" s="155"/>
      <c r="CS654" s="155"/>
      <c r="CT654" s="155"/>
      <c r="CU654" s="155"/>
      <c r="CV654" s="155"/>
      <c r="CW654" s="155"/>
      <c r="CX654" s="155"/>
      <c r="CY654" s="155"/>
      <c r="CZ654" s="155"/>
      <c r="DA654" s="155"/>
      <c r="DB654" s="155"/>
      <c r="DC654" s="155"/>
      <c r="DD654" s="155"/>
      <c r="DE654" s="155"/>
      <c r="DF654" s="155"/>
      <c r="DG654" s="155"/>
      <c r="DH654" s="155"/>
      <c r="DI654" s="155"/>
      <c r="DJ654" s="155"/>
      <c r="DK654" s="155"/>
      <c r="DL654" s="155"/>
      <c r="DM654" s="155"/>
      <c r="DN654" s="155"/>
      <c r="DO654" s="155"/>
      <c r="DP654" s="155"/>
      <c r="DQ654" s="155"/>
      <c r="DR654" s="155"/>
      <c r="DS654" s="155"/>
      <c r="DT654" s="155"/>
      <c r="DU654" s="155"/>
      <c r="DV654" s="155"/>
      <c r="DW654" s="155"/>
      <c r="DX654" s="155"/>
      <c r="DY654" s="155"/>
      <c r="DZ654" s="155"/>
      <c r="EA654" s="155"/>
      <c r="EB654" s="155"/>
      <c r="EC654" s="155"/>
      <c r="ED654" s="155"/>
      <c r="EE654" s="155"/>
      <c r="EF654" s="155"/>
      <c r="EG654" s="155"/>
      <c r="EH654" s="155"/>
      <c r="EI654" s="155"/>
      <c r="EJ654" s="155"/>
      <c r="EK654" s="155"/>
      <c r="EL654" s="155"/>
      <c r="EM654" s="155"/>
      <c r="EN654" s="155"/>
      <c r="EO654" s="155"/>
      <c r="EP654" s="155"/>
      <c r="EQ654" s="155"/>
      <c r="ER654" s="155"/>
      <c r="ES654" s="155"/>
      <c r="ET654" s="155"/>
      <c r="EU654" s="155"/>
      <c r="EV654" s="155"/>
      <c r="EW654" s="155"/>
      <c r="EX654" s="155"/>
      <c r="EY654" s="155"/>
      <c r="EZ654" s="155"/>
      <c r="FA654" s="155"/>
      <c r="FB654" s="155"/>
      <c r="FC654" s="155"/>
      <c r="FD654" s="155"/>
      <c r="FE654" s="155"/>
      <c r="FF654" s="155"/>
      <c r="FG654" s="155"/>
      <c r="FH654" s="155"/>
      <c r="FI654" s="155"/>
      <c r="FJ654" s="155"/>
      <c r="FK654" s="155"/>
      <c r="FL654" s="155"/>
      <c r="FM654" s="155"/>
      <c r="FN654" s="155"/>
      <c r="FO654" s="155"/>
      <c r="FP654" s="155"/>
      <c r="FQ654" s="155"/>
      <c r="FR654" s="155"/>
      <c r="FS654" s="155"/>
      <c r="FT654" s="155"/>
      <c r="FU654" s="155"/>
      <c r="FV654" s="155"/>
      <c r="FW654" s="155"/>
      <c r="FX654" s="155"/>
      <c r="FY654" s="155"/>
      <c r="FZ654" s="155"/>
      <c r="GA654" s="155"/>
      <c r="GB654" s="155"/>
      <c r="GC654" s="155"/>
      <c r="GD654" s="155"/>
      <c r="GE654" s="155"/>
      <c r="GF654" s="155"/>
      <c r="GG654" s="155"/>
      <c r="GH654" s="155"/>
      <c r="GI654" s="155"/>
      <c r="GJ654" s="155"/>
      <c r="GK654" s="155"/>
      <c r="GL654" s="155"/>
      <c r="GM654" s="155"/>
      <c r="GN654" s="155"/>
      <c r="GO654" s="155"/>
      <c r="GP654" s="155"/>
      <c r="GQ654" s="155"/>
      <c r="GR654" s="155"/>
      <c r="GS654" s="155"/>
      <c r="GT654" s="155"/>
      <c r="GU654" s="155"/>
      <c r="GV654" s="155"/>
      <c r="GW654" s="155"/>
      <c r="GX654" s="155"/>
      <c r="GY654" s="155"/>
      <c r="GZ654" s="155"/>
      <c r="HA654" s="155"/>
      <c r="HB654" s="155"/>
      <c r="HC654" s="155"/>
      <c r="HD654" s="155"/>
      <c r="HE654" s="155"/>
      <c r="HF654" s="155"/>
      <c r="HG654" s="155"/>
      <c r="HH654" s="155"/>
      <c r="HI654" s="155"/>
      <c r="HJ654" s="155"/>
      <c r="HK654" s="155"/>
      <c r="HL654" s="155"/>
      <c r="HM654" s="155"/>
      <c r="HN654" s="155"/>
      <c r="HO654" s="155"/>
      <c r="HP654" s="155"/>
      <c r="HQ654" s="155"/>
      <c r="HR654" s="155"/>
    </row>
    <row r="655" spans="1:243" s="20" customFormat="1" ht="15.75" customHeight="1">
      <c r="A655" s="95" t="s">
        <v>2436</v>
      </c>
      <c r="B655" s="110" t="s">
        <v>2437</v>
      </c>
      <c r="C655" s="123"/>
      <c r="D655" s="56">
        <f t="shared" ref="D655:K655" si="233">D656</f>
        <v>430031.11</v>
      </c>
      <c r="E655" s="56">
        <f t="shared" si="233"/>
        <v>259918.61</v>
      </c>
      <c r="F655" s="56">
        <f t="shared" si="233"/>
        <v>2242900.11</v>
      </c>
      <c r="G655" s="56">
        <f t="shared" si="233"/>
        <v>112500</v>
      </c>
      <c r="H655" s="56">
        <f t="shared" si="233"/>
        <v>116300</v>
      </c>
      <c r="I655" s="56">
        <f t="shared" si="233"/>
        <v>120000</v>
      </c>
      <c r="J655" s="56">
        <f t="shared" si="233"/>
        <v>124000</v>
      </c>
      <c r="K655" s="56">
        <f t="shared" si="233"/>
        <v>128000</v>
      </c>
      <c r="HS655" s="102"/>
      <c r="HT655" s="102"/>
      <c r="HU655" s="102"/>
      <c r="HV655" s="102"/>
      <c r="HW655" s="102"/>
      <c r="HX655" s="102"/>
      <c r="HY655" s="102"/>
      <c r="HZ655" s="102"/>
      <c r="IA655" s="102"/>
      <c r="IB655" s="102"/>
      <c r="IC655" s="102"/>
      <c r="ID655" s="102"/>
      <c r="IE655" s="102"/>
      <c r="IF655" s="102"/>
      <c r="IG655" s="102"/>
      <c r="IH655" s="102"/>
      <c r="II655" s="102"/>
    </row>
    <row r="656" spans="1:243" ht="21.75" customHeight="1">
      <c r="A656" s="95" t="s">
        <v>3294</v>
      </c>
      <c r="B656" s="110" t="s">
        <v>3364</v>
      </c>
      <c r="C656" s="123"/>
      <c r="D656" s="56">
        <f t="shared" ref="D656:I656" si="234">D659</f>
        <v>430031.11</v>
      </c>
      <c r="E656" s="56">
        <f t="shared" si="234"/>
        <v>259918.61</v>
      </c>
      <c r="F656" s="56">
        <f t="shared" si="234"/>
        <v>2242900.11</v>
      </c>
      <c r="G656" s="56">
        <f t="shared" si="234"/>
        <v>112500</v>
      </c>
      <c r="H656" s="56">
        <f t="shared" si="234"/>
        <v>116300</v>
      </c>
      <c r="I656" s="56">
        <f t="shared" si="234"/>
        <v>120000</v>
      </c>
      <c r="J656" s="56">
        <f t="shared" ref="J656:K656" si="235">J659</f>
        <v>124000</v>
      </c>
      <c r="K656" s="56">
        <f t="shared" si="235"/>
        <v>128000</v>
      </c>
    </row>
    <row r="657" spans="1:243" ht="21.75" customHeight="1">
      <c r="A657" s="95" t="s">
        <v>3295</v>
      </c>
      <c r="B657" s="110" t="s">
        <v>3365</v>
      </c>
      <c r="C657" s="123"/>
      <c r="D657" s="56">
        <f>D658</f>
        <v>430031.11</v>
      </c>
      <c r="E657" s="56">
        <f t="shared" ref="E657:K658" si="236">E658</f>
        <v>259918.61</v>
      </c>
      <c r="F657" s="56">
        <f t="shared" si="236"/>
        <v>2242900.11</v>
      </c>
      <c r="G657" s="56">
        <f t="shared" si="236"/>
        <v>112500</v>
      </c>
      <c r="H657" s="56">
        <f t="shared" si="236"/>
        <v>116300</v>
      </c>
      <c r="I657" s="56">
        <f t="shared" si="236"/>
        <v>120000</v>
      </c>
      <c r="J657" s="56">
        <f t="shared" si="236"/>
        <v>124000</v>
      </c>
      <c r="K657" s="56">
        <f t="shared" si="236"/>
        <v>128000</v>
      </c>
    </row>
    <row r="658" spans="1:243" ht="21.75" customHeight="1">
      <c r="A658" s="95" t="s">
        <v>3296</v>
      </c>
      <c r="B658" s="110" t="s">
        <v>3365</v>
      </c>
      <c r="C658" s="123"/>
      <c r="D658" s="56">
        <f>D659</f>
        <v>430031.11</v>
      </c>
      <c r="E658" s="56">
        <f t="shared" si="236"/>
        <v>259918.61</v>
      </c>
      <c r="F658" s="56">
        <f t="shared" si="236"/>
        <v>2242900.11</v>
      </c>
      <c r="G658" s="56">
        <f t="shared" si="236"/>
        <v>112500</v>
      </c>
      <c r="H658" s="56">
        <f t="shared" si="236"/>
        <v>116300</v>
      </c>
      <c r="I658" s="56">
        <f t="shared" si="236"/>
        <v>120000</v>
      </c>
      <c r="J658" s="56">
        <f t="shared" si="236"/>
        <v>124000</v>
      </c>
      <c r="K658" s="56">
        <f t="shared" si="236"/>
        <v>128000</v>
      </c>
    </row>
    <row r="659" spans="1:243" s="103" customFormat="1" ht="24" customHeight="1">
      <c r="A659" s="95" t="s">
        <v>3297</v>
      </c>
      <c r="B659" s="110" t="s">
        <v>3366</v>
      </c>
      <c r="C659" s="123"/>
      <c r="D659" s="56">
        <f t="shared" ref="D659:I659" si="237">SUM(D660:D661)</f>
        <v>430031.11</v>
      </c>
      <c r="E659" s="56">
        <f t="shared" si="237"/>
        <v>259918.61</v>
      </c>
      <c r="F659" s="56">
        <f>SUM(F660:F662)</f>
        <v>2242900.11</v>
      </c>
      <c r="G659" s="56">
        <f t="shared" si="237"/>
        <v>112500</v>
      </c>
      <c r="H659" s="56">
        <f t="shared" si="237"/>
        <v>116300</v>
      </c>
      <c r="I659" s="56">
        <f t="shared" si="237"/>
        <v>120000</v>
      </c>
      <c r="J659" s="56">
        <f t="shared" ref="J659:K659" si="238">SUM(J660:J661)</f>
        <v>124000</v>
      </c>
      <c r="K659" s="56">
        <f t="shared" si="238"/>
        <v>128000</v>
      </c>
      <c r="HS659" s="102"/>
      <c r="HT659" s="102"/>
      <c r="HU659" s="102"/>
      <c r="HV659" s="102"/>
      <c r="HW659" s="102"/>
      <c r="HX659" s="102"/>
      <c r="HY659" s="102"/>
      <c r="HZ659" s="102"/>
      <c r="IA659" s="102"/>
      <c r="IB659" s="102"/>
      <c r="IC659" s="102"/>
      <c r="ID659" s="102"/>
      <c r="IE659" s="102"/>
      <c r="IF659" s="102"/>
      <c r="IG659" s="102"/>
      <c r="IH659" s="102"/>
      <c r="II659" s="102"/>
    </row>
    <row r="660" spans="1:243" s="124" customFormat="1" ht="21.75" customHeight="1">
      <c r="A660" s="95" t="s">
        <v>3293</v>
      </c>
      <c r="B660" s="110" t="s">
        <v>2438</v>
      </c>
      <c r="C660" s="123" t="s">
        <v>218</v>
      </c>
      <c r="D660" s="56">
        <v>170031.11</v>
      </c>
      <c r="E660" s="56">
        <v>162467.21</v>
      </c>
      <c r="F660" s="56">
        <v>883757.1</v>
      </c>
      <c r="G660" s="58">
        <v>104000</v>
      </c>
      <c r="H660" s="58">
        <v>107600</v>
      </c>
      <c r="I660" s="58">
        <v>111000</v>
      </c>
      <c r="J660" s="58">
        <v>114700</v>
      </c>
      <c r="K660" s="58">
        <v>118300</v>
      </c>
      <c r="HS660" s="122"/>
      <c r="HT660" s="122"/>
      <c r="HU660" s="122"/>
      <c r="HV660" s="122"/>
      <c r="HW660" s="122"/>
      <c r="HX660" s="122"/>
      <c r="HY660" s="122"/>
      <c r="HZ660" s="122"/>
      <c r="IA660" s="122"/>
      <c r="IB660" s="122"/>
      <c r="IC660" s="122"/>
      <c r="ID660" s="122"/>
      <c r="IE660" s="122"/>
      <c r="IF660" s="122"/>
      <c r="IG660" s="122"/>
      <c r="IH660" s="122"/>
      <c r="II660" s="122"/>
    </row>
    <row r="661" spans="1:243" s="124" customFormat="1" ht="18.75" customHeight="1">
      <c r="A661" s="95" t="s">
        <v>3292</v>
      </c>
      <c r="B661" s="110" t="s">
        <v>2439</v>
      </c>
      <c r="C661" s="123" t="s">
        <v>221</v>
      </c>
      <c r="D661" s="56">
        <v>260000</v>
      </c>
      <c r="E661" s="56">
        <v>97451.4</v>
      </c>
      <c r="F661" s="56">
        <v>855694.4</v>
      </c>
      <c r="G661" s="56">
        <v>8500</v>
      </c>
      <c r="H661" s="56">
        <v>8700</v>
      </c>
      <c r="I661" s="56">
        <v>9000</v>
      </c>
      <c r="J661" s="58">
        <v>9300</v>
      </c>
      <c r="K661" s="58">
        <v>9700</v>
      </c>
      <c r="HS661" s="122"/>
      <c r="HT661" s="122"/>
      <c r="HU661" s="122"/>
      <c r="HV661" s="122"/>
      <c r="HW661" s="122"/>
      <c r="HX661" s="122"/>
      <c r="HY661" s="122"/>
      <c r="HZ661" s="122"/>
      <c r="IA661" s="122"/>
      <c r="IB661" s="122"/>
      <c r="IC661" s="122"/>
      <c r="ID661" s="122"/>
      <c r="IE661" s="122"/>
      <c r="IF661" s="122"/>
      <c r="IG661" s="122"/>
      <c r="IH661" s="122"/>
      <c r="II661" s="122"/>
    </row>
    <row r="662" spans="1:243" s="124" customFormat="1" ht="17.25" customHeight="1">
      <c r="A662" s="95" t="s">
        <v>3290</v>
      </c>
      <c r="B662" s="110" t="s">
        <v>3291</v>
      </c>
      <c r="C662" s="123" t="s">
        <v>3286</v>
      </c>
      <c r="D662" s="56"/>
      <c r="E662" s="56"/>
      <c r="F662" s="56">
        <v>503448.61</v>
      </c>
      <c r="G662" s="56"/>
      <c r="H662" s="56"/>
      <c r="I662" s="56"/>
      <c r="J662" s="56"/>
      <c r="K662" s="56"/>
      <c r="HS662" s="122"/>
      <c r="HT662" s="122"/>
      <c r="HU662" s="122"/>
      <c r="HV662" s="122"/>
      <c r="HW662" s="122"/>
      <c r="HX662" s="122"/>
      <c r="HY662" s="122"/>
      <c r="HZ662" s="122"/>
      <c r="IA662" s="122"/>
      <c r="IB662" s="122"/>
      <c r="IC662" s="122"/>
      <c r="ID662" s="122"/>
      <c r="IE662" s="122"/>
      <c r="IF662" s="122"/>
      <c r="IG662" s="122"/>
      <c r="IH662" s="122"/>
      <c r="II662" s="122"/>
    </row>
    <row r="663" spans="1:243" s="20" customFormat="1" ht="21.75" customHeight="1">
      <c r="A663" s="95" t="s">
        <v>2440</v>
      </c>
      <c r="B663" s="110" t="s">
        <v>2441</v>
      </c>
      <c r="C663" s="123"/>
      <c r="D663" s="56">
        <f t="shared" ref="D663:K666" si="239">D664</f>
        <v>96271012.620000005</v>
      </c>
      <c r="E663" s="56">
        <f t="shared" si="239"/>
        <v>101441535.06999999</v>
      </c>
      <c r="F663" s="56">
        <f t="shared" si="239"/>
        <v>104811887.86</v>
      </c>
      <c r="G663" s="56">
        <f t="shared" si="239"/>
        <v>115270000</v>
      </c>
      <c r="H663" s="56">
        <f t="shared" si="239"/>
        <v>120000000</v>
      </c>
      <c r="I663" s="56">
        <f t="shared" si="239"/>
        <v>123500000</v>
      </c>
      <c r="J663" s="56">
        <f t="shared" si="239"/>
        <v>127500000</v>
      </c>
      <c r="K663" s="56">
        <f t="shared" si="239"/>
        <v>131636000</v>
      </c>
      <c r="HS663" s="102"/>
      <c r="HT663" s="102"/>
      <c r="HU663" s="102"/>
      <c r="HV663" s="102"/>
      <c r="HW663" s="102"/>
      <c r="HX663" s="102"/>
      <c r="HY663" s="102"/>
      <c r="HZ663" s="102"/>
      <c r="IA663" s="102"/>
      <c r="IB663" s="102"/>
      <c r="IC663" s="102"/>
      <c r="ID663" s="102"/>
      <c r="IE663" s="102"/>
      <c r="IF663" s="102"/>
      <c r="IG663" s="102"/>
      <c r="IH663" s="102"/>
      <c r="II663" s="102"/>
    </row>
    <row r="664" spans="1:243" ht="18.75" customHeight="1">
      <c r="A664" s="95" t="s">
        <v>2442</v>
      </c>
      <c r="B664" s="110" t="s">
        <v>2443</v>
      </c>
      <c r="C664" s="123"/>
      <c r="D664" s="56">
        <f t="shared" si="239"/>
        <v>96271012.620000005</v>
      </c>
      <c r="E664" s="56">
        <f t="shared" si="239"/>
        <v>101441535.06999999</v>
      </c>
      <c r="F664" s="56">
        <f t="shared" si="239"/>
        <v>104811887.86</v>
      </c>
      <c r="G664" s="56">
        <f t="shared" si="239"/>
        <v>115270000</v>
      </c>
      <c r="H664" s="56">
        <f t="shared" si="239"/>
        <v>120000000</v>
      </c>
      <c r="I664" s="56">
        <f t="shared" si="239"/>
        <v>123500000</v>
      </c>
      <c r="J664" s="56">
        <f t="shared" si="239"/>
        <v>127500000</v>
      </c>
      <c r="K664" s="56">
        <f t="shared" si="239"/>
        <v>131636000</v>
      </c>
    </row>
    <row r="665" spans="1:243" s="103" customFormat="1" ht="22.5" customHeight="1">
      <c r="A665" s="95" t="s">
        <v>2444</v>
      </c>
      <c r="B665" s="110" t="s">
        <v>2445</v>
      </c>
      <c r="C665" s="123"/>
      <c r="D665" s="56">
        <f t="shared" si="239"/>
        <v>96271012.620000005</v>
      </c>
      <c r="E665" s="56">
        <f t="shared" si="239"/>
        <v>101441535.06999999</v>
      </c>
      <c r="F665" s="56">
        <f t="shared" si="239"/>
        <v>104811887.86</v>
      </c>
      <c r="G665" s="56">
        <f t="shared" si="239"/>
        <v>115270000</v>
      </c>
      <c r="H665" s="56">
        <f t="shared" si="239"/>
        <v>120000000</v>
      </c>
      <c r="I665" s="56">
        <f t="shared" si="239"/>
        <v>123500000</v>
      </c>
      <c r="J665" s="56">
        <f t="shared" si="239"/>
        <v>127500000</v>
      </c>
      <c r="K665" s="56">
        <f t="shared" si="239"/>
        <v>131636000</v>
      </c>
      <c r="HS665" s="102"/>
      <c r="HT665" s="102"/>
      <c r="HU665" s="102"/>
      <c r="HV665" s="102"/>
      <c r="HW665" s="102"/>
      <c r="HX665" s="102"/>
      <c r="HY665" s="102"/>
      <c r="HZ665" s="102"/>
      <c r="IA665" s="102"/>
      <c r="IB665" s="102"/>
      <c r="IC665" s="102"/>
      <c r="ID665" s="102"/>
      <c r="IE665" s="102"/>
      <c r="IF665" s="102"/>
      <c r="IG665" s="102"/>
      <c r="IH665" s="102"/>
      <c r="II665" s="102"/>
    </row>
    <row r="666" spans="1:243" s="103" customFormat="1" ht="22.5" customHeight="1">
      <c r="A666" s="95" t="s">
        <v>2446</v>
      </c>
      <c r="B666" s="110" t="s">
        <v>2445</v>
      </c>
      <c r="C666" s="123"/>
      <c r="D666" s="56">
        <f t="shared" si="239"/>
        <v>96271012.620000005</v>
      </c>
      <c r="E666" s="56">
        <f t="shared" si="239"/>
        <v>101441535.06999999</v>
      </c>
      <c r="F666" s="56">
        <f t="shared" si="239"/>
        <v>104811887.86</v>
      </c>
      <c r="G666" s="56">
        <f t="shared" si="239"/>
        <v>115270000</v>
      </c>
      <c r="H666" s="56">
        <f t="shared" si="239"/>
        <v>120000000</v>
      </c>
      <c r="I666" s="56">
        <f t="shared" si="239"/>
        <v>123500000</v>
      </c>
      <c r="J666" s="56">
        <f t="shared" si="239"/>
        <v>127500000</v>
      </c>
      <c r="K666" s="56">
        <f t="shared" si="239"/>
        <v>131636000</v>
      </c>
      <c r="HS666" s="102"/>
      <c r="HT666" s="102"/>
      <c r="HU666" s="102"/>
      <c r="HV666" s="102"/>
      <c r="HW666" s="102"/>
      <c r="HX666" s="102"/>
      <c r="HY666" s="102"/>
      <c r="HZ666" s="102"/>
      <c r="IA666" s="102"/>
      <c r="IB666" s="102"/>
      <c r="IC666" s="102"/>
      <c r="ID666" s="102"/>
      <c r="IE666" s="102"/>
      <c r="IF666" s="102"/>
      <c r="IG666" s="102"/>
      <c r="IH666" s="102"/>
      <c r="II666" s="102"/>
    </row>
    <row r="667" spans="1:243" s="124" customFormat="1" ht="22.5" customHeight="1">
      <c r="A667" s="171" t="s">
        <v>2447</v>
      </c>
      <c r="B667" s="170" t="s">
        <v>2448</v>
      </c>
      <c r="C667" s="123" t="s">
        <v>249</v>
      </c>
      <c r="D667" s="56">
        <v>96271012.620000005</v>
      </c>
      <c r="E667" s="56">
        <v>101441535.06999999</v>
      </c>
      <c r="F667" s="56">
        <v>104811887.86</v>
      </c>
      <c r="G667" s="56">
        <v>115270000</v>
      </c>
      <c r="H667" s="56">
        <v>120000000</v>
      </c>
      <c r="I667" s="56">
        <v>123500000</v>
      </c>
      <c r="J667" s="56">
        <v>127500000</v>
      </c>
      <c r="K667" s="56">
        <v>131636000</v>
      </c>
      <c r="HS667" s="122"/>
      <c r="HT667" s="122"/>
      <c r="HU667" s="122"/>
      <c r="HV667" s="122"/>
      <c r="HW667" s="122"/>
      <c r="HX667" s="122"/>
      <c r="HY667" s="122"/>
      <c r="HZ667" s="122"/>
      <c r="IA667" s="122"/>
      <c r="IB667" s="122"/>
      <c r="IC667" s="122"/>
      <c r="ID667" s="122"/>
      <c r="IE667" s="122"/>
      <c r="IF667" s="122"/>
      <c r="IG667" s="122"/>
      <c r="IH667" s="122"/>
      <c r="II667" s="122"/>
    </row>
    <row r="668" spans="1:243" s="20" customFormat="1" ht="16.5" customHeight="1">
      <c r="A668" s="95" t="s">
        <v>2449</v>
      </c>
      <c r="B668" s="110" t="s">
        <v>2450</v>
      </c>
      <c r="C668" s="123"/>
      <c r="D668" s="56">
        <f t="shared" ref="D668:K668" si="240">D669</f>
        <v>955691.04</v>
      </c>
      <c r="E668" s="56">
        <f t="shared" si="240"/>
        <v>1123634.55</v>
      </c>
      <c r="F668" s="56">
        <f t="shared" si="240"/>
        <v>970555.29</v>
      </c>
      <c r="G668" s="56">
        <f t="shared" si="240"/>
        <v>287100</v>
      </c>
      <c r="H668" s="56">
        <f t="shared" si="240"/>
        <v>297600</v>
      </c>
      <c r="I668" s="56">
        <f t="shared" si="240"/>
        <v>308000</v>
      </c>
      <c r="J668" s="56">
        <f t="shared" si="240"/>
        <v>318000</v>
      </c>
      <c r="K668" s="56">
        <f t="shared" si="240"/>
        <v>328000</v>
      </c>
      <c r="HS668" s="102"/>
      <c r="HT668" s="102"/>
      <c r="HU668" s="102"/>
      <c r="HV668" s="102"/>
      <c r="HW668" s="102"/>
      <c r="HX668" s="102"/>
      <c r="HY668" s="102"/>
      <c r="HZ668" s="102"/>
      <c r="IA668" s="102"/>
      <c r="IB668" s="102"/>
      <c r="IC668" s="102"/>
      <c r="ID668" s="102"/>
      <c r="IE668" s="102"/>
      <c r="IF668" s="102"/>
      <c r="IG668" s="102"/>
      <c r="IH668" s="102"/>
      <c r="II668" s="102"/>
    </row>
    <row r="669" spans="1:243" ht="22.5" customHeight="1">
      <c r="A669" s="95" t="s">
        <v>3368</v>
      </c>
      <c r="B669" s="110" t="s">
        <v>3367</v>
      </c>
      <c r="C669" s="123"/>
      <c r="D669" s="56">
        <f t="shared" ref="D669:I669" si="241">D672</f>
        <v>955691.04</v>
      </c>
      <c r="E669" s="56">
        <f t="shared" si="241"/>
        <v>1123634.55</v>
      </c>
      <c r="F669" s="56">
        <f t="shared" si="241"/>
        <v>970555.29</v>
      </c>
      <c r="G669" s="56">
        <f t="shared" si="241"/>
        <v>287100</v>
      </c>
      <c r="H669" s="56">
        <f t="shared" si="241"/>
        <v>297600</v>
      </c>
      <c r="I669" s="56">
        <f t="shared" si="241"/>
        <v>308000</v>
      </c>
      <c r="J669" s="56">
        <f t="shared" ref="J669:K669" si="242">J672</f>
        <v>318000</v>
      </c>
      <c r="K669" s="56">
        <f t="shared" si="242"/>
        <v>328000</v>
      </c>
    </row>
    <row r="670" spans="1:243" ht="22.5" hidden="1" customHeight="1">
      <c r="A670" s="95" t="s">
        <v>3369</v>
      </c>
      <c r="B670" s="110" t="s">
        <v>3367</v>
      </c>
      <c r="C670" s="123"/>
      <c r="D670" s="56"/>
      <c r="E670" s="56"/>
      <c r="F670" s="56"/>
      <c r="G670" s="56"/>
      <c r="H670" s="56"/>
      <c r="I670" s="56"/>
      <c r="J670" s="56"/>
      <c r="K670" s="56"/>
    </row>
    <row r="671" spans="1:243" ht="22.5" hidden="1" customHeight="1">
      <c r="A671" s="95" t="s">
        <v>3370</v>
      </c>
      <c r="B671" s="110" t="s">
        <v>3371</v>
      </c>
      <c r="C671" s="123"/>
      <c r="D671" s="56"/>
      <c r="E671" s="56"/>
      <c r="F671" s="56"/>
      <c r="G671" s="56"/>
      <c r="H671" s="56"/>
      <c r="I671" s="56"/>
      <c r="J671" s="56"/>
      <c r="K671" s="56"/>
    </row>
    <row r="672" spans="1:243" s="103" customFormat="1" ht="21.75" customHeight="1">
      <c r="A672" s="95" t="s">
        <v>3373</v>
      </c>
      <c r="B672" s="110" t="s">
        <v>3372</v>
      </c>
      <c r="C672" s="123"/>
      <c r="D672" s="56">
        <f>SUM(D673:D674)</f>
        <v>955691.04</v>
      </c>
      <c r="E672" s="56">
        <f t="shared" ref="E672:K672" si="243">SUM(E673:E675)</f>
        <v>1123634.55</v>
      </c>
      <c r="F672" s="56">
        <f t="shared" si="243"/>
        <v>970555.29</v>
      </c>
      <c r="G672" s="56">
        <f t="shared" si="243"/>
        <v>287100</v>
      </c>
      <c r="H672" s="56">
        <f t="shared" si="243"/>
        <v>297600</v>
      </c>
      <c r="I672" s="56">
        <f t="shared" si="243"/>
        <v>308000</v>
      </c>
      <c r="J672" s="56">
        <f t="shared" si="243"/>
        <v>318000</v>
      </c>
      <c r="K672" s="56">
        <f t="shared" si="243"/>
        <v>328000</v>
      </c>
      <c r="HS672" s="102"/>
      <c r="HT672" s="102"/>
      <c r="HU672" s="102"/>
      <c r="HV672" s="102"/>
      <c r="HW672" s="102"/>
      <c r="HX672" s="102"/>
      <c r="HY672" s="102"/>
      <c r="HZ672" s="102"/>
      <c r="IA672" s="102"/>
      <c r="IB672" s="102"/>
      <c r="IC672" s="102"/>
      <c r="ID672" s="102"/>
      <c r="IE672" s="102"/>
      <c r="IF672" s="102"/>
      <c r="IG672" s="102"/>
      <c r="IH672" s="102"/>
      <c r="II672" s="102"/>
    </row>
    <row r="673" spans="1:243" s="124" customFormat="1" ht="22.5" customHeight="1">
      <c r="A673" s="95" t="s">
        <v>3374</v>
      </c>
      <c r="B673" s="110" t="s">
        <v>2451</v>
      </c>
      <c r="C673" s="123" t="s">
        <v>218</v>
      </c>
      <c r="D673" s="56">
        <v>750434.04</v>
      </c>
      <c r="E673" s="56">
        <v>846385.55</v>
      </c>
      <c r="F673" s="56">
        <v>232907.26</v>
      </c>
      <c r="G673" s="56">
        <v>15600</v>
      </c>
      <c r="H673" s="56">
        <v>16000</v>
      </c>
      <c r="I673" s="56">
        <v>17000</v>
      </c>
      <c r="J673" s="56">
        <v>17500</v>
      </c>
      <c r="K673" s="56">
        <v>18000</v>
      </c>
      <c r="HS673" s="122"/>
      <c r="HT673" s="122"/>
      <c r="HU673" s="122"/>
      <c r="HV673" s="122"/>
      <c r="HW673" s="122"/>
      <c r="HX673" s="122"/>
      <c r="HY673" s="122"/>
      <c r="HZ673" s="122"/>
      <c r="IA673" s="122"/>
      <c r="IB673" s="122"/>
      <c r="IC673" s="122"/>
      <c r="ID673" s="122"/>
      <c r="IE673" s="122"/>
      <c r="IF673" s="122"/>
      <c r="IG673" s="122"/>
      <c r="IH673" s="122"/>
      <c r="II673" s="122"/>
    </row>
    <row r="674" spans="1:243" s="124" customFormat="1" ht="16.5" customHeight="1">
      <c r="A674" s="95" t="s">
        <v>3375</v>
      </c>
      <c r="B674" s="110" t="s">
        <v>2452</v>
      </c>
      <c r="C674" s="123" t="s">
        <v>221</v>
      </c>
      <c r="D674" s="56">
        <v>205257</v>
      </c>
      <c r="E674" s="56">
        <v>261739</v>
      </c>
      <c r="F674" s="56">
        <v>737648.03</v>
      </c>
      <c r="G674" s="56">
        <v>271500</v>
      </c>
      <c r="H674" s="56">
        <v>281600</v>
      </c>
      <c r="I674" s="56">
        <v>291000</v>
      </c>
      <c r="J674" s="56">
        <v>300500</v>
      </c>
      <c r="K674" s="56">
        <v>310000</v>
      </c>
      <c r="HS674" s="122"/>
      <c r="HT674" s="122"/>
      <c r="HU674" s="122"/>
      <c r="HV674" s="122"/>
      <c r="HW674" s="122"/>
      <c r="HX674" s="122"/>
      <c r="HY674" s="122"/>
      <c r="HZ674" s="122"/>
      <c r="IA674" s="122"/>
      <c r="IB674" s="122"/>
      <c r="IC674" s="122"/>
      <c r="ID674" s="122"/>
      <c r="IE674" s="122"/>
      <c r="IF674" s="122"/>
      <c r="IG674" s="122"/>
      <c r="IH674" s="122"/>
      <c r="II674" s="122"/>
    </row>
    <row r="675" spans="1:243" s="124" customFormat="1" ht="16.5" customHeight="1">
      <c r="A675" s="95" t="s">
        <v>3376</v>
      </c>
      <c r="B675" s="110" t="s">
        <v>3210</v>
      </c>
      <c r="C675" s="123" t="s">
        <v>3013</v>
      </c>
      <c r="D675" s="56"/>
      <c r="E675" s="56">
        <v>15510</v>
      </c>
      <c r="F675" s="56">
        <v>0</v>
      </c>
      <c r="G675" s="56"/>
      <c r="H675" s="56"/>
      <c r="I675" s="56"/>
      <c r="J675" s="56"/>
      <c r="K675" s="56"/>
      <c r="HS675" s="122"/>
      <c r="HT675" s="122"/>
      <c r="HU675" s="122"/>
      <c r="HV675" s="122"/>
      <c r="HW675" s="122"/>
      <c r="HX675" s="122"/>
      <c r="HY675" s="122"/>
      <c r="HZ675" s="122"/>
      <c r="IA675" s="122"/>
      <c r="IB675" s="122"/>
      <c r="IC675" s="122"/>
      <c r="ID675" s="122"/>
      <c r="IE675" s="122"/>
      <c r="IF675" s="122"/>
      <c r="IG675" s="122"/>
      <c r="IH675" s="122"/>
      <c r="II675" s="122"/>
    </row>
    <row r="676" spans="1:243" ht="14.25" customHeight="1">
      <c r="A676" s="119" t="s">
        <v>2453</v>
      </c>
      <c r="B676" s="120" t="s">
        <v>2454</v>
      </c>
      <c r="C676" s="180"/>
      <c r="D676" s="118">
        <f t="shared" ref="D676:K676" si="244">SUM(D677+D737+D827)</f>
        <v>31106820.380000003</v>
      </c>
      <c r="E676" s="118">
        <f t="shared" si="244"/>
        <v>16219792.52</v>
      </c>
      <c r="F676" s="118">
        <f t="shared" si="244"/>
        <v>13810015.960000001</v>
      </c>
      <c r="G676" s="118">
        <f t="shared" si="244"/>
        <v>14356400</v>
      </c>
      <c r="H676" s="118">
        <f t="shared" si="244"/>
        <v>15645900</v>
      </c>
      <c r="I676" s="118">
        <f t="shared" si="244"/>
        <v>16164200</v>
      </c>
      <c r="J676" s="118">
        <f t="shared" si="244"/>
        <v>16695820</v>
      </c>
      <c r="K676" s="118">
        <f t="shared" si="244"/>
        <v>17238530</v>
      </c>
    </row>
    <row r="677" spans="1:243" ht="14.25" customHeight="1">
      <c r="A677" s="95" t="s">
        <v>2455</v>
      </c>
      <c r="B677" s="110" t="s">
        <v>2456</v>
      </c>
      <c r="C677" s="180"/>
      <c r="D677" s="118">
        <f t="shared" ref="D677:I677" si="245">D678+D723+D729</f>
        <v>2880144.57</v>
      </c>
      <c r="E677" s="118">
        <f t="shared" si="245"/>
        <v>3607985.3799999994</v>
      </c>
      <c r="F677" s="118">
        <f>F678+F723+F729</f>
        <v>3861813.42</v>
      </c>
      <c r="G677" s="118">
        <f t="shared" si="245"/>
        <v>5756800</v>
      </c>
      <c r="H677" s="118">
        <f t="shared" si="245"/>
        <v>5971350</v>
      </c>
      <c r="I677" s="118">
        <f t="shared" si="245"/>
        <v>6168800</v>
      </c>
      <c r="J677" s="118">
        <f t="shared" ref="J677:K677" si="246">J678+J723+J729</f>
        <v>6385400</v>
      </c>
      <c r="K677" s="118">
        <f t="shared" si="246"/>
        <v>6605990</v>
      </c>
    </row>
    <row r="678" spans="1:243" ht="14.25" customHeight="1">
      <c r="A678" s="95" t="s">
        <v>2457</v>
      </c>
      <c r="B678" s="110" t="s">
        <v>2458</v>
      </c>
      <c r="C678" s="180"/>
      <c r="D678" s="118">
        <f t="shared" ref="D678:K678" si="247">D679</f>
        <v>2667592.6999999997</v>
      </c>
      <c r="E678" s="118">
        <f t="shared" si="247"/>
        <v>3345638.0299999993</v>
      </c>
      <c r="F678" s="118">
        <f t="shared" si="247"/>
        <v>3135772.69</v>
      </c>
      <c r="G678" s="118">
        <f t="shared" si="247"/>
        <v>5610000</v>
      </c>
      <c r="H678" s="118">
        <f t="shared" si="247"/>
        <v>5819450</v>
      </c>
      <c r="I678" s="118">
        <f t="shared" si="247"/>
        <v>6011700</v>
      </c>
      <c r="J678" s="118">
        <f t="shared" si="247"/>
        <v>6223200</v>
      </c>
      <c r="K678" s="118">
        <f t="shared" si="247"/>
        <v>6438490</v>
      </c>
    </row>
    <row r="679" spans="1:243" ht="14.25" customHeight="1">
      <c r="A679" s="95" t="s">
        <v>2459</v>
      </c>
      <c r="B679" s="110" t="s">
        <v>2458</v>
      </c>
      <c r="C679" s="180"/>
      <c r="D679" s="118">
        <f t="shared" ref="D679:I679" si="248">SUM(D680+D693+D703+D713)</f>
        <v>2667592.6999999997</v>
      </c>
      <c r="E679" s="118">
        <f t="shared" si="248"/>
        <v>3345638.0299999993</v>
      </c>
      <c r="F679" s="118">
        <f t="shared" si="248"/>
        <v>3135772.69</v>
      </c>
      <c r="G679" s="118">
        <f t="shared" si="248"/>
        <v>5610000</v>
      </c>
      <c r="H679" s="118">
        <f t="shared" si="248"/>
        <v>5819450</v>
      </c>
      <c r="I679" s="118">
        <f t="shared" si="248"/>
        <v>6011700</v>
      </c>
      <c r="J679" s="118">
        <f t="shared" ref="J679:K679" si="249">SUM(J680+J693+J703+J713)</f>
        <v>6223200</v>
      </c>
      <c r="K679" s="118">
        <f t="shared" si="249"/>
        <v>6438490</v>
      </c>
    </row>
    <row r="680" spans="1:243" s="20" customFormat="1" ht="13.5" customHeight="1">
      <c r="A680" s="171" t="s">
        <v>2460</v>
      </c>
      <c r="B680" s="170" t="s">
        <v>2461</v>
      </c>
      <c r="C680" s="123"/>
      <c r="D680" s="56">
        <f t="shared" ref="D680:I680" si="250">SUM(D681:D684,D691)</f>
        <v>2330202.98</v>
      </c>
      <c r="E680" s="56">
        <f t="shared" si="250"/>
        <v>2589572.3099999996</v>
      </c>
      <c r="F680" s="56">
        <f t="shared" si="250"/>
        <v>2654319.5300000003</v>
      </c>
      <c r="G680" s="56">
        <f t="shared" si="250"/>
        <v>5208700</v>
      </c>
      <c r="H680" s="56">
        <f t="shared" si="250"/>
        <v>5403150</v>
      </c>
      <c r="I680" s="56">
        <f t="shared" si="250"/>
        <v>5582000</v>
      </c>
      <c r="J680" s="56">
        <f t="shared" ref="J680:K680" si="251">SUM(J681:J684,J691)</f>
        <v>5779400</v>
      </c>
      <c r="K680" s="56">
        <f t="shared" si="251"/>
        <v>5980200</v>
      </c>
      <c r="HS680" s="102"/>
      <c r="HT680" s="102"/>
      <c r="HU680" s="102"/>
      <c r="HV680" s="102"/>
      <c r="HW680" s="102"/>
      <c r="HX680" s="102"/>
      <c r="HY680" s="102"/>
      <c r="HZ680" s="102"/>
      <c r="IA680" s="102"/>
      <c r="IB680" s="102"/>
      <c r="IC680" s="102"/>
      <c r="ID680" s="102"/>
      <c r="IE680" s="102"/>
      <c r="IF680" s="102"/>
      <c r="IG680" s="102"/>
      <c r="IH680" s="102"/>
      <c r="II680" s="102"/>
    </row>
    <row r="681" spans="1:243">
      <c r="A681" s="93" t="s">
        <v>2462</v>
      </c>
      <c r="B681" s="111" t="s">
        <v>2463</v>
      </c>
      <c r="C681" s="123" t="s">
        <v>123</v>
      </c>
      <c r="D681" s="58">
        <v>24571.38</v>
      </c>
      <c r="E681" s="58">
        <v>184995.96</v>
      </c>
      <c r="F681" s="58">
        <v>67750.210000000006</v>
      </c>
      <c r="G681" s="58">
        <v>37200</v>
      </c>
      <c r="H681" s="58">
        <v>38500</v>
      </c>
      <c r="I681" s="58">
        <v>39700</v>
      </c>
      <c r="J681" s="58">
        <v>41100</v>
      </c>
      <c r="K681" s="58">
        <v>42500</v>
      </c>
    </row>
    <row r="682" spans="1:243">
      <c r="A682" s="93" t="s">
        <v>2464</v>
      </c>
      <c r="B682" s="110" t="s">
        <v>2465</v>
      </c>
      <c r="C682" s="123" t="s">
        <v>581</v>
      </c>
      <c r="D682" s="58">
        <v>0</v>
      </c>
      <c r="E682" s="58"/>
      <c r="F682" s="58">
        <v>1243.53</v>
      </c>
      <c r="G682" s="58"/>
      <c r="H682" s="58"/>
      <c r="I682" s="58"/>
      <c r="J682" s="58"/>
      <c r="K682" s="58"/>
    </row>
    <row r="683" spans="1:243" s="122" customFormat="1">
      <c r="A683" s="93" t="s">
        <v>2466</v>
      </c>
      <c r="B683" s="110" t="s">
        <v>2467</v>
      </c>
      <c r="C683" s="123" t="s">
        <v>542</v>
      </c>
      <c r="D683" s="58">
        <v>2035816.43</v>
      </c>
      <c r="E683" s="58">
        <v>2164747.61</v>
      </c>
      <c r="F683" s="58">
        <v>2454639.42</v>
      </c>
      <c r="G683" s="58">
        <v>4929000</v>
      </c>
      <c r="H683" s="58">
        <v>5114000</v>
      </c>
      <c r="I683" s="58">
        <v>5283000</v>
      </c>
      <c r="J683" s="58">
        <v>5470000</v>
      </c>
      <c r="K683" s="58">
        <v>5660000</v>
      </c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  <c r="AA683" s="124"/>
      <c r="AB683" s="124"/>
      <c r="AC683" s="124"/>
      <c r="AD683" s="124"/>
      <c r="AE683" s="124"/>
      <c r="AF683" s="124"/>
      <c r="AG683" s="124"/>
      <c r="AH683" s="124"/>
      <c r="AI683" s="124"/>
      <c r="AJ683" s="124"/>
      <c r="AK683" s="124"/>
      <c r="AL683" s="124"/>
      <c r="AM683" s="124"/>
      <c r="AN683" s="124"/>
      <c r="AO683" s="124"/>
      <c r="AP683" s="124"/>
      <c r="AQ683" s="124"/>
      <c r="AR683" s="124"/>
      <c r="AS683" s="124"/>
      <c r="AT683" s="124"/>
      <c r="AU683" s="124"/>
      <c r="AV683" s="124"/>
      <c r="AW683" s="124"/>
      <c r="AX683" s="124"/>
      <c r="AY683" s="124"/>
      <c r="AZ683" s="124"/>
      <c r="BA683" s="124"/>
      <c r="BB683" s="124"/>
      <c r="BC683" s="124"/>
      <c r="BD683" s="124"/>
      <c r="BE683" s="124"/>
      <c r="BF683" s="124"/>
      <c r="BG683" s="124"/>
      <c r="BH683" s="124"/>
      <c r="BI683" s="124"/>
      <c r="BJ683" s="124"/>
      <c r="BK683" s="124"/>
      <c r="BL683" s="124"/>
      <c r="BM683" s="124"/>
      <c r="BN683" s="124"/>
      <c r="BO683" s="124"/>
      <c r="BP683" s="124"/>
      <c r="BQ683" s="124"/>
      <c r="BR683" s="124"/>
      <c r="BS683" s="124"/>
      <c r="BT683" s="124"/>
      <c r="BU683" s="124"/>
      <c r="BV683" s="124"/>
      <c r="BW683" s="124"/>
      <c r="BX683" s="124"/>
      <c r="BY683" s="124"/>
      <c r="BZ683" s="124"/>
      <c r="CA683" s="124"/>
      <c r="CB683" s="124"/>
      <c r="CC683" s="124"/>
      <c r="CD683" s="124"/>
      <c r="CE683" s="124"/>
      <c r="CF683" s="124"/>
      <c r="CG683" s="124"/>
      <c r="CH683" s="124"/>
      <c r="CI683" s="124"/>
      <c r="CJ683" s="124"/>
      <c r="CK683" s="124"/>
      <c r="CL683" s="124"/>
      <c r="CM683" s="124"/>
      <c r="CN683" s="124"/>
      <c r="CO683" s="124"/>
      <c r="CP683" s="124"/>
      <c r="CQ683" s="124"/>
      <c r="CR683" s="124"/>
      <c r="CS683" s="124"/>
      <c r="CT683" s="124"/>
      <c r="CU683" s="124"/>
      <c r="CV683" s="124"/>
      <c r="CW683" s="124"/>
      <c r="CX683" s="124"/>
      <c r="CY683" s="124"/>
      <c r="CZ683" s="124"/>
      <c r="DA683" s="124"/>
      <c r="DB683" s="124"/>
      <c r="DC683" s="124"/>
      <c r="DD683" s="124"/>
      <c r="DE683" s="124"/>
      <c r="DF683" s="124"/>
      <c r="DG683" s="124"/>
      <c r="DH683" s="124"/>
      <c r="DI683" s="124"/>
      <c r="DJ683" s="124"/>
      <c r="DK683" s="124"/>
      <c r="DL683" s="124"/>
      <c r="DM683" s="124"/>
      <c r="DN683" s="124"/>
      <c r="DO683" s="124"/>
      <c r="DP683" s="124"/>
      <c r="DQ683" s="124"/>
      <c r="DR683" s="124"/>
      <c r="DS683" s="124"/>
      <c r="DT683" s="124"/>
      <c r="DU683" s="124"/>
      <c r="DV683" s="124"/>
      <c r="DW683" s="124"/>
      <c r="DX683" s="124"/>
      <c r="DY683" s="124"/>
      <c r="DZ683" s="124"/>
      <c r="EA683" s="124"/>
      <c r="EB683" s="124"/>
      <c r="EC683" s="124"/>
      <c r="ED683" s="124"/>
      <c r="EE683" s="124"/>
      <c r="EF683" s="124"/>
      <c r="EG683" s="124"/>
      <c r="EH683" s="124"/>
      <c r="EI683" s="124"/>
      <c r="EJ683" s="124"/>
      <c r="EK683" s="124"/>
      <c r="EL683" s="124"/>
      <c r="EM683" s="124"/>
      <c r="EN683" s="124"/>
      <c r="EO683" s="124"/>
      <c r="EP683" s="124"/>
      <c r="EQ683" s="124"/>
      <c r="ER683" s="124"/>
      <c r="ES683" s="124"/>
      <c r="ET683" s="124"/>
      <c r="EU683" s="124"/>
      <c r="EV683" s="124"/>
      <c r="EW683" s="124"/>
      <c r="EX683" s="124"/>
      <c r="EY683" s="124"/>
      <c r="EZ683" s="124"/>
      <c r="FA683" s="124"/>
      <c r="FB683" s="124"/>
      <c r="FC683" s="124"/>
      <c r="FD683" s="124"/>
      <c r="FE683" s="124"/>
      <c r="FF683" s="124"/>
      <c r="FG683" s="124"/>
      <c r="FH683" s="124"/>
      <c r="FI683" s="124"/>
      <c r="FJ683" s="124"/>
      <c r="FK683" s="124"/>
      <c r="FL683" s="124"/>
      <c r="FM683" s="124"/>
      <c r="FN683" s="124"/>
      <c r="FO683" s="124"/>
      <c r="FP683" s="124"/>
      <c r="FQ683" s="124"/>
      <c r="FR683" s="124"/>
      <c r="FS683" s="124"/>
      <c r="FT683" s="124"/>
      <c r="FU683" s="124"/>
      <c r="FV683" s="124"/>
      <c r="FW683" s="124"/>
      <c r="FX683" s="124"/>
      <c r="FY683" s="124"/>
      <c r="FZ683" s="124"/>
      <c r="GA683" s="124"/>
      <c r="GB683" s="124"/>
      <c r="GC683" s="124"/>
      <c r="GD683" s="124"/>
      <c r="GE683" s="124"/>
      <c r="GF683" s="124"/>
      <c r="GG683" s="124"/>
      <c r="GH683" s="124"/>
      <c r="GI683" s="124"/>
      <c r="GJ683" s="124"/>
      <c r="GK683" s="124"/>
      <c r="GL683" s="124"/>
      <c r="GM683" s="124"/>
      <c r="GN683" s="124"/>
      <c r="GO683" s="124"/>
      <c r="GP683" s="124"/>
      <c r="GQ683" s="124"/>
      <c r="GR683" s="124"/>
      <c r="GS683" s="124"/>
      <c r="GT683" s="124"/>
      <c r="GU683" s="124"/>
      <c r="GV683" s="124"/>
      <c r="GW683" s="124"/>
      <c r="GX683" s="124"/>
      <c r="GY683" s="124"/>
      <c r="GZ683" s="124"/>
      <c r="HA683" s="124"/>
      <c r="HB683" s="124"/>
      <c r="HC683" s="124"/>
      <c r="HD683" s="124"/>
      <c r="HE683" s="124"/>
      <c r="HF683" s="124"/>
      <c r="HG683" s="124"/>
      <c r="HH683" s="124"/>
      <c r="HI683" s="124"/>
      <c r="HJ683" s="124"/>
      <c r="HK683" s="124"/>
      <c r="HL683" s="124"/>
      <c r="HM683" s="124"/>
      <c r="HN683" s="124"/>
      <c r="HO683" s="124"/>
      <c r="HP683" s="124"/>
      <c r="HQ683" s="124"/>
      <c r="HR683" s="124"/>
    </row>
    <row r="684" spans="1:243" s="122" customFormat="1">
      <c r="A684" s="93" t="s">
        <v>2468</v>
      </c>
      <c r="B684" s="111" t="s">
        <v>2469</v>
      </c>
      <c r="C684" s="123"/>
      <c r="D684" s="56">
        <f t="shared" ref="D684:I684" si="252">SUM(D685:D690)</f>
        <v>242907.07</v>
      </c>
      <c r="E684" s="56">
        <f t="shared" si="252"/>
        <v>239828.74</v>
      </c>
      <c r="F684" s="56">
        <f>SUM(F685:F690)</f>
        <v>130686.37</v>
      </c>
      <c r="G684" s="56">
        <f t="shared" si="252"/>
        <v>242500</v>
      </c>
      <c r="H684" s="56">
        <f t="shared" si="252"/>
        <v>250650</v>
      </c>
      <c r="I684" s="56">
        <f t="shared" si="252"/>
        <v>259300</v>
      </c>
      <c r="J684" s="56">
        <f t="shared" ref="J684:K684" si="253">SUM(J685:J690)</f>
        <v>268300</v>
      </c>
      <c r="K684" s="56">
        <f t="shared" si="253"/>
        <v>277700</v>
      </c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  <c r="AC684" s="124"/>
      <c r="AD684" s="124"/>
      <c r="AE684" s="124"/>
      <c r="AF684" s="124"/>
      <c r="AG684" s="124"/>
      <c r="AH684" s="124"/>
      <c r="AI684" s="124"/>
      <c r="AJ684" s="124"/>
      <c r="AK684" s="124"/>
      <c r="AL684" s="124"/>
      <c r="AM684" s="124"/>
      <c r="AN684" s="124"/>
      <c r="AO684" s="124"/>
      <c r="AP684" s="124"/>
      <c r="AQ684" s="124"/>
      <c r="AR684" s="124"/>
      <c r="AS684" s="124"/>
      <c r="AT684" s="124"/>
      <c r="AU684" s="124"/>
      <c r="AV684" s="124"/>
      <c r="AW684" s="124"/>
      <c r="AX684" s="124"/>
      <c r="AY684" s="124"/>
      <c r="AZ684" s="124"/>
      <c r="BA684" s="124"/>
      <c r="BB684" s="124"/>
      <c r="BC684" s="124"/>
      <c r="BD684" s="124"/>
      <c r="BE684" s="124"/>
      <c r="BF684" s="124"/>
      <c r="BG684" s="124"/>
      <c r="BH684" s="124"/>
      <c r="BI684" s="124"/>
      <c r="BJ684" s="124"/>
      <c r="BK684" s="124"/>
      <c r="BL684" s="124"/>
      <c r="BM684" s="124"/>
      <c r="BN684" s="124"/>
      <c r="BO684" s="124"/>
      <c r="BP684" s="124"/>
      <c r="BQ684" s="124"/>
      <c r="BR684" s="124"/>
      <c r="BS684" s="124"/>
      <c r="BT684" s="124"/>
      <c r="BU684" s="124"/>
      <c r="BV684" s="124"/>
      <c r="BW684" s="124"/>
      <c r="BX684" s="124"/>
      <c r="BY684" s="124"/>
      <c r="BZ684" s="124"/>
      <c r="CA684" s="124"/>
      <c r="CB684" s="124"/>
      <c r="CC684" s="124"/>
      <c r="CD684" s="124"/>
      <c r="CE684" s="124"/>
      <c r="CF684" s="124"/>
      <c r="CG684" s="124"/>
      <c r="CH684" s="124"/>
      <c r="CI684" s="124"/>
      <c r="CJ684" s="124"/>
      <c r="CK684" s="124"/>
      <c r="CL684" s="124"/>
      <c r="CM684" s="124"/>
      <c r="CN684" s="124"/>
      <c r="CO684" s="124"/>
      <c r="CP684" s="124"/>
      <c r="CQ684" s="124"/>
      <c r="CR684" s="124"/>
      <c r="CS684" s="124"/>
      <c r="CT684" s="124"/>
      <c r="CU684" s="124"/>
      <c r="CV684" s="124"/>
      <c r="CW684" s="124"/>
      <c r="CX684" s="124"/>
      <c r="CY684" s="124"/>
      <c r="CZ684" s="124"/>
      <c r="DA684" s="124"/>
      <c r="DB684" s="124"/>
      <c r="DC684" s="124"/>
      <c r="DD684" s="124"/>
      <c r="DE684" s="124"/>
      <c r="DF684" s="124"/>
      <c r="DG684" s="124"/>
      <c r="DH684" s="124"/>
      <c r="DI684" s="124"/>
      <c r="DJ684" s="124"/>
      <c r="DK684" s="124"/>
      <c r="DL684" s="124"/>
      <c r="DM684" s="124"/>
      <c r="DN684" s="124"/>
      <c r="DO684" s="124"/>
      <c r="DP684" s="124"/>
      <c r="DQ684" s="124"/>
      <c r="DR684" s="124"/>
      <c r="DS684" s="124"/>
      <c r="DT684" s="124"/>
      <c r="DU684" s="124"/>
      <c r="DV684" s="124"/>
      <c r="DW684" s="124"/>
      <c r="DX684" s="124"/>
      <c r="DY684" s="124"/>
      <c r="DZ684" s="124"/>
      <c r="EA684" s="124"/>
      <c r="EB684" s="124"/>
      <c r="EC684" s="124"/>
      <c r="ED684" s="124"/>
      <c r="EE684" s="124"/>
      <c r="EF684" s="124"/>
      <c r="EG684" s="124"/>
      <c r="EH684" s="124"/>
      <c r="EI684" s="124"/>
      <c r="EJ684" s="124"/>
      <c r="EK684" s="124"/>
      <c r="EL684" s="124"/>
      <c r="EM684" s="124"/>
      <c r="EN684" s="124"/>
      <c r="EO684" s="124"/>
      <c r="EP684" s="124"/>
      <c r="EQ684" s="124"/>
      <c r="ER684" s="124"/>
      <c r="ES684" s="124"/>
      <c r="ET684" s="124"/>
      <c r="EU684" s="124"/>
      <c r="EV684" s="124"/>
      <c r="EW684" s="124"/>
      <c r="EX684" s="124"/>
      <c r="EY684" s="124"/>
      <c r="EZ684" s="124"/>
      <c r="FA684" s="124"/>
      <c r="FB684" s="124"/>
      <c r="FC684" s="124"/>
      <c r="FD684" s="124"/>
      <c r="FE684" s="124"/>
      <c r="FF684" s="124"/>
      <c r="FG684" s="124"/>
      <c r="FH684" s="124"/>
      <c r="FI684" s="124"/>
      <c r="FJ684" s="124"/>
      <c r="FK684" s="124"/>
      <c r="FL684" s="124"/>
      <c r="FM684" s="124"/>
      <c r="FN684" s="124"/>
      <c r="FO684" s="124"/>
      <c r="FP684" s="124"/>
      <c r="FQ684" s="124"/>
      <c r="FR684" s="124"/>
      <c r="FS684" s="124"/>
      <c r="FT684" s="124"/>
      <c r="FU684" s="124"/>
      <c r="FV684" s="124"/>
      <c r="FW684" s="124"/>
      <c r="FX684" s="124"/>
      <c r="FY684" s="124"/>
      <c r="FZ684" s="124"/>
      <c r="GA684" s="124"/>
      <c r="GB684" s="124"/>
      <c r="GC684" s="124"/>
      <c r="GD684" s="124"/>
      <c r="GE684" s="124"/>
      <c r="GF684" s="124"/>
      <c r="GG684" s="124"/>
      <c r="GH684" s="124"/>
      <c r="GI684" s="124"/>
      <c r="GJ684" s="124"/>
      <c r="GK684" s="124"/>
      <c r="GL684" s="124"/>
      <c r="GM684" s="124"/>
      <c r="GN684" s="124"/>
      <c r="GO684" s="124"/>
      <c r="GP684" s="124"/>
      <c r="GQ684" s="124"/>
      <c r="GR684" s="124"/>
      <c r="GS684" s="124"/>
      <c r="GT684" s="124"/>
      <c r="GU684" s="124"/>
      <c r="GV684" s="124"/>
      <c r="GW684" s="124"/>
      <c r="GX684" s="124"/>
      <c r="GY684" s="124"/>
      <c r="GZ684" s="124"/>
      <c r="HA684" s="124"/>
      <c r="HB684" s="124"/>
      <c r="HC684" s="124"/>
      <c r="HD684" s="124"/>
      <c r="HE684" s="124"/>
      <c r="HF684" s="124"/>
      <c r="HG684" s="124"/>
      <c r="HH684" s="124"/>
      <c r="HI684" s="124"/>
      <c r="HJ684" s="124"/>
      <c r="HK684" s="124"/>
      <c r="HL684" s="124"/>
      <c r="HM684" s="124"/>
      <c r="HN684" s="124"/>
      <c r="HO684" s="124"/>
      <c r="HP684" s="124"/>
      <c r="HQ684" s="124"/>
      <c r="HR684" s="124"/>
    </row>
    <row r="685" spans="1:243" s="124" customFormat="1" hidden="1">
      <c r="A685" s="93" t="s">
        <v>2470</v>
      </c>
      <c r="B685" s="111" t="s">
        <v>1209</v>
      </c>
      <c r="C685" s="123" t="s">
        <v>29</v>
      </c>
      <c r="D685" s="58">
        <v>497.31</v>
      </c>
      <c r="E685" s="58">
        <v>346.66</v>
      </c>
      <c r="F685" s="58">
        <v>0</v>
      </c>
      <c r="G685" s="58">
        <f>F685*1.0375</f>
        <v>0</v>
      </c>
      <c r="H685" s="58"/>
      <c r="I685" s="58"/>
      <c r="J685" s="58"/>
      <c r="K685" s="58"/>
      <c r="HS685" s="122"/>
      <c r="HT685" s="122"/>
      <c r="HU685" s="122"/>
      <c r="HV685" s="122"/>
      <c r="HW685" s="122"/>
      <c r="HX685" s="122"/>
      <c r="HY685" s="122"/>
      <c r="HZ685" s="122"/>
      <c r="IA685" s="122"/>
      <c r="IB685" s="122"/>
      <c r="IC685" s="122"/>
      <c r="ID685" s="122"/>
      <c r="IE685" s="122"/>
      <c r="IF685" s="122"/>
      <c r="IG685" s="122"/>
      <c r="IH685" s="122"/>
      <c r="II685" s="122"/>
    </row>
    <row r="686" spans="1:243" s="124" customFormat="1" hidden="1">
      <c r="A686" s="93" t="s">
        <v>2471</v>
      </c>
      <c r="B686" s="111" t="s">
        <v>1211</v>
      </c>
      <c r="C686" s="123" t="s">
        <v>29</v>
      </c>
      <c r="D686" s="58">
        <v>25343.85</v>
      </c>
      <c r="E686" s="58">
        <v>18176.52</v>
      </c>
      <c r="F686" s="58">
        <v>6576.01</v>
      </c>
      <c r="G686" s="58">
        <v>19200</v>
      </c>
      <c r="H686" s="58">
        <v>18950</v>
      </c>
      <c r="I686" s="58">
        <v>20100</v>
      </c>
      <c r="J686" s="58">
        <v>20800</v>
      </c>
      <c r="K686" s="58">
        <v>21500</v>
      </c>
      <c r="HS686" s="122"/>
      <c r="HT686" s="122"/>
      <c r="HU686" s="122"/>
      <c r="HV686" s="122"/>
      <c r="HW686" s="122"/>
      <c r="HX686" s="122"/>
      <c r="HY686" s="122"/>
      <c r="HZ686" s="122"/>
      <c r="IA686" s="122"/>
      <c r="IB686" s="122"/>
      <c r="IC686" s="122"/>
      <c r="ID686" s="122"/>
      <c r="IE686" s="122"/>
      <c r="IF686" s="122"/>
      <c r="IG686" s="122"/>
      <c r="IH686" s="122"/>
      <c r="II686" s="122"/>
    </row>
    <row r="687" spans="1:243" s="124" customFormat="1" hidden="1">
      <c r="A687" s="93" t="s">
        <v>2472</v>
      </c>
      <c r="B687" s="111" t="s">
        <v>1213</v>
      </c>
      <c r="C687" s="123" t="s">
        <v>29</v>
      </c>
      <c r="D687" s="58">
        <v>20772.53</v>
      </c>
      <c r="E687" s="58">
        <v>10594.41</v>
      </c>
      <c r="F687" s="58">
        <v>11058.79</v>
      </c>
      <c r="G687" s="58">
        <v>11000</v>
      </c>
      <c r="H687" s="58">
        <v>11400</v>
      </c>
      <c r="I687" s="58">
        <v>11800</v>
      </c>
      <c r="J687" s="58">
        <v>12200</v>
      </c>
      <c r="K687" s="58">
        <v>12600</v>
      </c>
      <c r="HS687" s="122"/>
      <c r="HT687" s="122"/>
      <c r="HU687" s="122"/>
      <c r="HV687" s="122"/>
      <c r="HW687" s="122"/>
      <c r="HX687" s="122"/>
      <c r="HY687" s="122"/>
      <c r="HZ687" s="122"/>
      <c r="IA687" s="122"/>
      <c r="IB687" s="122"/>
      <c r="IC687" s="122"/>
      <c r="ID687" s="122"/>
      <c r="IE687" s="122"/>
      <c r="IF687" s="122"/>
      <c r="IG687" s="122"/>
      <c r="IH687" s="122"/>
      <c r="II687" s="122"/>
    </row>
    <row r="688" spans="1:243" s="124" customFormat="1" hidden="1">
      <c r="A688" s="93" t="s">
        <v>2473</v>
      </c>
      <c r="B688" s="111" t="s">
        <v>1215</v>
      </c>
      <c r="C688" s="123" t="s">
        <v>29</v>
      </c>
      <c r="D688" s="58">
        <v>70134.83</v>
      </c>
      <c r="E688" s="58">
        <v>79222.509999999995</v>
      </c>
      <c r="F688" s="58">
        <v>36410.31</v>
      </c>
      <c r="G688" s="58">
        <v>82200</v>
      </c>
      <c r="H688" s="58">
        <v>85300</v>
      </c>
      <c r="I688" s="58">
        <v>88000</v>
      </c>
      <c r="J688" s="58">
        <v>91000</v>
      </c>
      <c r="K688" s="58">
        <v>94300</v>
      </c>
      <c r="HS688" s="122"/>
      <c r="HT688" s="122"/>
      <c r="HU688" s="122"/>
      <c r="HV688" s="122"/>
      <c r="HW688" s="122"/>
      <c r="HX688" s="122"/>
      <c r="HY688" s="122"/>
      <c r="HZ688" s="122"/>
      <c r="IA688" s="122"/>
      <c r="IB688" s="122"/>
      <c r="IC688" s="122"/>
      <c r="ID688" s="122"/>
      <c r="IE688" s="122"/>
      <c r="IF688" s="122"/>
      <c r="IG688" s="122"/>
      <c r="IH688" s="122"/>
      <c r="II688" s="122"/>
    </row>
    <row r="689" spans="1:243" s="124" customFormat="1" hidden="1">
      <c r="A689" s="93" t="s">
        <v>2474</v>
      </c>
      <c r="B689" s="111" t="s">
        <v>1219</v>
      </c>
      <c r="C689" s="123" t="s">
        <v>29</v>
      </c>
      <c r="D689" s="58">
        <v>125163.93</v>
      </c>
      <c r="E689" s="58">
        <v>125428.08</v>
      </c>
      <c r="F689" s="58">
        <v>76641.259999999995</v>
      </c>
      <c r="G689" s="58">
        <v>130100</v>
      </c>
      <c r="H689" s="58">
        <v>135000</v>
      </c>
      <c r="I689" s="58">
        <v>139400</v>
      </c>
      <c r="J689" s="58">
        <v>144300</v>
      </c>
      <c r="K689" s="58">
        <v>149300</v>
      </c>
      <c r="HS689" s="122"/>
      <c r="HT689" s="122"/>
      <c r="HU689" s="122"/>
      <c r="HV689" s="122"/>
      <c r="HW689" s="122"/>
      <c r="HX689" s="122"/>
      <c r="HY689" s="122"/>
      <c r="HZ689" s="122"/>
      <c r="IA689" s="122"/>
      <c r="IB689" s="122"/>
      <c r="IC689" s="122"/>
      <c r="ID689" s="122"/>
      <c r="IE689" s="122"/>
      <c r="IF689" s="122"/>
      <c r="IG689" s="122"/>
      <c r="IH689" s="122"/>
      <c r="II689" s="122"/>
    </row>
    <row r="690" spans="1:243" s="124" customFormat="1" hidden="1">
      <c r="A690" s="93" t="s">
        <v>2475</v>
      </c>
      <c r="B690" s="111" t="s">
        <v>2476</v>
      </c>
      <c r="C690" s="123" t="s">
        <v>29</v>
      </c>
      <c r="D690" s="58">
        <v>994.62</v>
      </c>
      <c r="E690" s="58">
        <v>6060.56</v>
      </c>
      <c r="F690" s="58">
        <v>0</v>
      </c>
      <c r="G690" s="58">
        <f t="shared" ref="G690:H690" si="254">F690*1.0375</f>
        <v>0</v>
      </c>
      <c r="H690" s="58">
        <f t="shared" si="254"/>
        <v>0</v>
      </c>
      <c r="I690" s="58">
        <f t="shared" ref="I690" si="255">H690*1.0325</f>
        <v>0</v>
      </c>
      <c r="J690" s="58"/>
      <c r="K690" s="58"/>
      <c r="HS690" s="122"/>
      <c r="HT690" s="122"/>
      <c r="HU690" s="122"/>
      <c r="HV690" s="122"/>
      <c r="HW690" s="122"/>
      <c r="HX690" s="122"/>
      <c r="HY690" s="122"/>
      <c r="HZ690" s="122"/>
      <c r="IA690" s="122"/>
      <c r="IB690" s="122"/>
      <c r="IC690" s="122"/>
      <c r="ID690" s="122"/>
      <c r="IE690" s="122"/>
      <c r="IF690" s="122"/>
      <c r="IG690" s="122"/>
      <c r="IH690" s="122"/>
      <c r="II690" s="122"/>
    </row>
    <row r="691" spans="1:243" s="124" customFormat="1">
      <c r="A691" s="93" t="s">
        <v>2477</v>
      </c>
      <c r="B691" s="111" t="s">
        <v>2478</v>
      </c>
      <c r="C691" s="123"/>
      <c r="D691" s="56">
        <f t="shared" ref="D691:K691" si="256">D692</f>
        <v>26908.1</v>
      </c>
      <c r="E691" s="56">
        <f t="shared" si="256"/>
        <v>0</v>
      </c>
      <c r="F691" s="56">
        <f>F692</f>
        <v>0</v>
      </c>
      <c r="G691" s="56">
        <f t="shared" si="256"/>
        <v>0</v>
      </c>
      <c r="H691" s="56">
        <f t="shared" si="256"/>
        <v>0</v>
      </c>
      <c r="I691" s="56">
        <f t="shared" si="256"/>
        <v>0</v>
      </c>
      <c r="J691" s="56">
        <f t="shared" si="256"/>
        <v>0</v>
      </c>
      <c r="K691" s="56">
        <f t="shared" si="256"/>
        <v>0</v>
      </c>
      <c r="HS691" s="122"/>
      <c r="HT691" s="122"/>
      <c r="HU691" s="122"/>
      <c r="HV691" s="122"/>
      <c r="HW691" s="122"/>
      <c r="HX691" s="122"/>
      <c r="HY691" s="122"/>
      <c r="HZ691" s="122"/>
      <c r="IA691" s="122"/>
      <c r="IB691" s="122"/>
      <c r="IC691" s="122"/>
      <c r="ID691" s="122"/>
      <c r="IE691" s="122"/>
      <c r="IF691" s="122"/>
      <c r="IG691" s="122"/>
      <c r="IH691" s="122"/>
      <c r="II691" s="122"/>
    </row>
    <row r="692" spans="1:243" s="124" customFormat="1">
      <c r="A692" s="93" t="s">
        <v>2479</v>
      </c>
      <c r="B692" s="111" t="s">
        <v>2480</v>
      </c>
      <c r="C692" s="123" t="s">
        <v>123</v>
      </c>
      <c r="D692" s="58">
        <v>26908.1</v>
      </c>
      <c r="E692" s="58">
        <v>0</v>
      </c>
      <c r="F692" s="58">
        <v>0</v>
      </c>
      <c r="G692" s="58">
        <v>0</v>
      </c>
      <c r="H692" s="58">
        <v>0</v>
      </c>
      <c r="I692" s="58">
        <v>0</v>
      </c>
      <c r="J692" s="58">
        <v>0</v>
      </c>
      <c r="K692" s="58">
        <v>0</v>
      </c>
      <c r="HS692" s="122"/>
      <c r="HT692" s="122"/>
      <c r="HU692" s="122"/>
      <c r="HV692" s="122"/>
      <c r="HW692" s="122"/>
      <c r="HX692" s="122"/>
      <c r="HY692" s="122"/>
      <c r="HZ692" s="122"/>
      <c r="IA692" s="122"/>
      <c r="IB692" s="122"/>
      <c r="IC692" s="122"/>
      <c r="ID692" s="122"/>
      <c r="IE692" s="122"/>
      <c r="IF692" s="122"/>
      <c r="IG692" s="122"/>
      <c r="IH692" s="122"/>
      <c r="II692" s="122"/>
    </row>
    <row r="693" spans="1:243" s="124" customFormat="1" ht="18.75" customHeight="1">
      <c r="A693" s="95" t="s">
        <v>2481</v>
      </c>
      <c r="B693" s="110" t="s">
        <v>2482</v>
      </c>
      <c r="C693" s="123"/>
      <c r="D693" s="56">
        <f t="shared" ref="D693:I693" si="257">SUM(D694:D696)</f>
        <v>12269.58</v>
      </c>
      <c r="E693" s="56">
        <f t="shared" si="257"/>
        <v>7068.6100000000006</v>
      </c>
      <c r="F693" s="56">
        <f t="shared" si="257"/>
        <v>10320.630000000001</v>
      </c>
      <c r="G693" s="56">
        <f t="shared" si="257"/>
        <v>5900</v>
      </c>
      <c r="H693" s="56">
        <f t="shared" si="257"/>
        <v>6100</v>
      </c>
      <c r="I693" s="56">
        <f t="shared" si="257"/>
        <v>6300</v>
      </c>
      <c r="J693" s="56">
        <f t="shared" ref="J693:K693" si="258">SUM(J694:J696)</f>
        <v>6500</v>
      </c>
      <c r="K693" s="56">
        <f t="shared" si="258"/>
        <v>6740</v>
      </c>
      <c r="HS693" s="122"/>
      <c r="HT693" s="122"/>
      <c r="HU693" s="122"/>
      <c r="HV693" s="122"/>
      <c r="HW693" s="122"/>
      <c r="HX693" s="122"/>
      <c r="HY693" s="122"/>
      <c r="HZ693" s="122"/>
      <c r="IA693" s="122"/>
      <c r="IB693" s="122"/>
      <c r="IC693" s="122"/>
      <c r="ID693" s="122"/>
      <c r="IE693" s="122"/>
      <c r="IF693" s="122"/>
      <c r="IG693" s="122"/>
      <c r="IH693" s="122"/>
      <c r="II693" s="122"/>
    </row>
    <row r="694" spans="1:243" s="103" customFormat="1" ht="13.5" hidden="1" customHeight="1">
      <c r="A694" s="93" t="s">
        <v>2483</v>
      </c>
      <c r="B694" s="111" t="s">
        <v>2484</v>
      </c>
      <c r="C694" s="123" t="s">
        <v>123</v>
      </c>
      <c r="D694" s="58">
        <v>501.85</v>
      </c>
      <c r="E694" s="58">
        <v>247.01</v>
      </c>
      <c r="F694" s="58">
        <v>1931.78</v>
      </c>
      <c r="G694" s="58"/>
      <c r="H694" s="58"/>
      <c r="I694" s="58"/>
      <c r="J694" s="58"/>
      <c r="K694" s="58"/>
      <c r="HS694" s="102"/>
      <c r="HT694" s="102"/>
      <c r="HU694" s="102"/>
      <c r="HV694" s="102"/>
      <c r="HW694" s="102"/>
      <c r="HX694" s="102"/>
      <c r="HY694" s="102"/>
      <c r="HZ694" s="102"/>
      <c r="IA694" s="102"/>
      <c r="IB694" s="102"/>
      <c r="IC694" s="102"/>
      <c r="ID694" s="102"/>
      <c r="IE694" s="102"/>
      <c r="IF694" s="102"/>
      <c r="IG694" s="102"/>
      <c r="IH694" s="102"/>
      <c r="II694" s="102"/>
    </row>
    <row r="695" spans="1:243" s="124" customFormat="1" ht="13.5" hidden="1" customHeight="1">
      <c r="A695" s="93" t="s">
        <v>2485</v>
      </c>
      <c r="B695" s="111" t="s">
        <v>2486</v>
      </c>
      <c r="C695" s="123" t="s">
        <v>581</v>
      </c>
      <c r="D695" s="56">
        <v>0</v>
      </c>
      <c r="E695" s="56"/>
      <c r="F695" s="56"/>
      <c r="G695" s="56"/>
      <c r="H695" s="56"/>
      <c r="I695" s="56"/>
      <c r="J695" s="56"/>
      <c r="K695" s="56"/>
      <c r="HS695" s="122"/>
      <c r="HT695" s="122"/>
      <c r="HU695" s="122"/>
      <c r="HV695" s="122"/>
      <c r="HW695" s="122"/>
      <c r="HX695" s="122"/>
      <c r="HY695" s="122"/>
      <c r="HZ695" s="122"/>
      <c r="IA695" s="122"/>
      <c r="IB695" s="122"/>
      <c r="IC695" s="122"/>
      <c r="ID695" s="122"/>
      <c r="IE695" s="122"/>
      <c r="IF695" s="122"/>
      <c r="IG695" s="122"/>
      <c r="IH695" s="122"/>
      <c r="II695" s="122"/>
    </row>
    <row r="696" spans="1:243" s="124" customFormat="1" ht="13.5" hidden="1" customHeight="1">
      <c r="A696" s="93" t="s">
        <v>2487</v>
      </c>
      <c r="B696" s="111" t="s">
        <v>2488</v>
      </c>
      <c r="C696" s="123"/>
      <c r="D696" s="56">
        <f>SUM(D697:D701)</f>
        <v>11767.73</v>
      </c>
      <c r="E696" s="56">
        <f t="shared" ref="E696:K696" si="259">SUM(E697:E702)</f>
        <v>6821.6</v>
      </c>
      <c r="F696" s="56">
        <f t="shared" si="259"/>
        <v>8388.85</v>
      </c>
      <c r="G696" s="56">
        <f t="shared" si="259"/>
        <v>5900</v>
      </c>
      <c r="H696" s="56">
        <f t="shared" si="259"/>
        <v>6100</v>
      </c>
      <c r="I696" s="56">
        <f t="shared" si="259"/>
        <v>6300</v>
      </c>
      <c r="J696" s="56">
        <f t="shared" si="259"/>
        <v>6500</v>
      </c>
      <c r="K696" s="56">
        <f t="shared" si="259"/>
        <v>6740</v>
      </c>
      <c r="HS696" s="122"/>
      <c r="HT696" s="122"/>
      <c r="HU696" s="122"/>
      <c r="HV696" s="122"/>
      <c r="HW696" s="122"/>
      <c r="HX696" s="122"/>
      <c r="HY696" s="122"/>
      <c r="HZ696" s="122"/>
      <c r="IA696" s="122"/>
      <c r="IB696" s="122"/>
      <c r="IC696" s="122"/>
      <c r="ID696" s="122"/>
      <c r="IE696" s="122"/>
      <c r="IF696" s="122"/>
      <c r="IG696" s="122"/>
      <c r="IH696" s="122"/>
      <c r="II696" s="122"/>
    </row>
    <row r="697" spans="1:243" s="124" customFormat="1" ht="13.5" hidden="1" customHeight="1">
      <c r="A697" s="93" t="s">
        <v>2489</v>
      </c>
      <c r="B697" s="111" t="s">
        <v>1209</v>
      </c>
      <c r="C697" s="123" t="s">
        <v>29</v>
      </c>
      <c r="D697" s="58">
        <v>21.55</v>
      </c>
      <c r="E697" s="58">
        <v>5.34</v>
      </c>
      <c r="F697" s="58">
        <v>0</v>
      </c>
      <c r="G697" s="58">
        <f t="shared" ref="G697:H697" si="260">F697*1.0375</f>
        <v>0</v>
      </c>
      <c r="H697" s="58">
        <f t="shared" si="260"/>
        <v>0</v>
      </c>
      <c r="I697" s="58">
        <f t="shared" ref="I697:K698" si="261">H697*1.0325</f>
        <v>0</v>
      </c>
      <c r="J697" s="58">
        <f t="shared" si="261"/>
        <v>0</v>
      </c>
      <c r="K697" s="58">
        <f t="shared" si="261"/>
        <v>0</v>
      </c>
      <c r="HS697" s="122"/>
      <c r="HT697" s="122"/>
      <c r="HU697" s="122"/>
      <c r="HV697" s="122"/>
      <c r="HW697" s="122"/>
      <c r="HX697" s="122"/>
      <c r="HY697" s="122"/>
      <c r="HZ697" s="122"/>
      <c r="IA697" s="122"/>
      <c r="IB697" s="122"/>
      <c r="IC697" s="122"/>
      <c r="ID697" s="122"/>
      <c r="IE697" s="122"/>
      <c r="IF697" s="122"/>
      <c r="IG697" s="122"/>
      <c r="IH697" s="122"/>
      <c r="II697" s="122"/>
    </row>
    <row r="698" spans="1:243" s="124" customFormat="1" ht="13.5" hidden="1" customHeight="1">
      <c r="A698" s="93" t="s">
        <v>2490</v>
      </c>
      <c r="B698" s="111" t="s">
        <v>1211</v>
      </c>
      <c r="C698" s="123" t="s">
        <v>29</v>
      </c>
      <c r="D698" s="58">
        <v>243.23</v>
      </c>
      <c r="E698" s="58">
        <v>247.52</v>
      </c>
      <c r="F698" s="58">
        <v>348.35</v>
      </c>
      <c r="G698" s="58">
        <v>0</v>
      </c>
      <c r="H698" s="58">
        <f t="shared" ref="H698" si="262">G698*1.0375</f>
        <v>0</v>
      </c>
      <c r="I698" s="58">
        <f t="shared" si="261"/>
        <v>0</v>
      </c>
      <c r="J698" s="58">
        <f t="shared" si="261"/>
        <v>0</v>
      </c>
      <c r="K698" s="58">
        <f t="shared" si="261"/>
        <v>0</v>
      </c>
      <c r="HS698" s="122"/>
      <c r="HT698" s="122"/>
      <c r="HU698" s="122"/>
      <c r="HV698" s="122"/>
      <c r="HW698" s="122"/>
      <c r="HX698" s="122"/>
      <c r="HY698" s="122"/>
      <c r="HZ698" s="122"/>
      <c r="IA698" s="122"/>
      <c r="IB698" s="122"/>
      <c r="IC698" s="122"/>
      <c r="ID698" s="122"/>
      <c r="IE698" s="122"/>
      <c r="IF698" s="122"/>
      <c r="IG698" s="122"/>
      <c r="IH698" s="122"/>
      <c r="II698" s="122"/>
    </row>
    <row r="699" spans="1:243" s="124" customFormat="1" ht="13.5" hidden="1" customHeight="1">
      <c r="A699" s="93" t="s">
        <v>2491</v>
      </c>
      <c r="B699" s="111" t="s">
        <v>1213</v>
      </c>
      <c r="C699" s="123" t="s">
        <v>29</v>
      </c>
      <c r="D699" s="58">
        <v>159.5</v>
      </c>
      <c r="E699" s="58">
        <v>50.71</v>
      </c>
      <c r="F699" s="58">
        <v>868.49</v>
      </c>
      <c r="G699" s="58">
        <v>200</v>
      </c>
      <c r="H699" s="58">
        <v>180</v>
      </c>
      <c r="I699" s="58">
        <v>200</v>
      </c>
      <c r="J699" s="58">
        <v>210</v>
      </c>
      <c r="K699" s="58">
        <v>220</v>
      </c>
      <c r="HS699" s="122"/>
      <c r="HT699" s="122"/>
      <c r="HU699" s="122"/>
      <c r="HV699" s="122"/>
      <c r="HW699" s="122"/>
      <c r="HX699" s="122"/>
      <c r="HY699" s="122"/>
      <c r="HZ699" s="122"/>
      <c r="IA699" s="122"/>
      <c r="IB699" s="122"/>
      <c r="IC699" s="122"/>
      <c r="ID699" s="122"/>
      <c r="IE699" s="122"/>
      <c r="IF699" s="122"/>
      <c r="IG699" s="122"/>
      <c r="IH699" s="122"/>
      <c r="II699" s="122"/>
    </row>
    <row r="700" spans="1:243" s="124" customFormat="1" ht="13.5" hidden="1" customHeight="1">
      <c r="A700" s="93" t="s">
        <v>2492</v>
      </c>
      <c r="B700" s="111" t="s">
        <v>1215</v>
      </c>
      <c r="C700" s="123" t="s">
        <v>29</v>
      </c>
      <c r="D700" s="58">
        <v>4403.17</v>
      </c>
      <c r="E700" s="58">
        <v>2410.5700000000002</v>
      </c>
      <c r="F700" s="58">
        <v>1948.13</v>
      </c>
      <c r="G700" s="58">
        <v>1700</v>
      </c>
      <c r="H700" s="58">
        <v>1750</v>
      </c>
      <c r="I700" s="58">
        <v>1800</v>
      </c>
      <c r="J700" s="58">
        <v>1850</v>
      </c>
      <c r="K700" s="58">
        <v>1920</v>
      </c>
      <c r="HS700" s="122"/>
      <c r="HT700" s="122"/>
      <c r="HU700" s="122"/>
      <c r="HV700" s="122"/>
      <c r="HW700" s="122"/>
      <c r="HX700" s="122"/>
      <c r="HY700" s="122"/>
      <c r="HZ700" s="122"/>
      <c r="IA700" s="122"/>
      <c r="IB700" s="122"/>
      <c r="IC700" s="122"/>
      <c r="ID700" s="122"/>
      <c r="IE700" s="122"/>
      <c r="IF700" s="122"/>
      <c r="IG700" s="122"/>
      <c r="IH700" s="122"/>
      <c r="II700" s="122"/>
    </row>
    <row r="701" spans="1:243" s="124" customFormat="1" ht="13.5" hidden="1" customHeight="1">
      <c r="A701" s="93" t="s">
        <v>2493</v>
      </c>
      <c r="B701" s="111" t="s">
        <v>1219</v>
      </c>
      <c r="C701" s="123" t="s">
        <v>29</v>
      </c>
      <c r="D701" s="58">
        <v>6940.28</v>
      </c>
      <c r="E701" s="58">
        <v>3941.06</v>
      </c>
      <c r="F701" s="58">
        <v>5223.88</v>
      </c>
      <c r="G701" s="58">
        <v>4000</v>
      </c>
      <c r="H701" s="58">
        <v>4170</v>
      </c>
      <c r="I701" s="58">
        <v>4300</v>
      </c>
      <c r="J701" s="58">
        <v>4440</v>
      </c>
      <c r="K701" s="58">
        <v>4600</v>
      </c>
      <c r="HS701" s="122"/>
      <c r="HT701" s="122"/>
      <c r="HU701" s="122"/>
      <c r="HV701" s="122"/>
      <c r="HW701" s="122"/>
      <c r="HX701" s="122"/>
      <c r="HY701" s="122"/>
      <c r="HZ701" s="122"/>
      <c r="IA701" s="122"/>
      <c r="IB701" s="122"/>
      <c r="IC701" s="122"/>
      <c r="ID701" s="122"/>
      <c r="IE701" s="122"/>
      <c r="IF701" s="122"/>
      <c r="IG701" s="122"/>
      <c r="IH701" s="122"/>
      <c r="II701" s="122"/>
    </row>
    <row r="702" spans="1:243" s="124" customFormat="1" ht="13.5" hidden="1" customHeight="1">
      <c r="A702" s="93" t="s">
        <v>3014</v>
      </c>
      <c r="B702" s="111" t="s">
        <v>2476</v>
      </c>
      <c r="C702" s="123" t="s">
        <v>29</v>
      </c>
      <c r="D702" s="58"/>
      <c r="E702" s="58">
        <v>166.4</v>
      </c>
      <c r="F702" s="58">
        <v>0</v>
      </c>
      <c r="G702" s="58"/>
      <c r="H702" s="58"/>
      <c r="I702" s="58"/>
      <c r="J702" s="58"/>
      <c r="K702" s="58"/>
      <c r="HS702" s="122"/>
      <c r="HT702" s="122"/>
      <c r="HU702" s="122"/>
      <c r="HV702" s="122"/>
      <c r="HW702" s="122"/>
      <c r="HX702" s="122"/>
      <c r="HY702" s="122"/>
      <c r="HZ702" s="122"/>
      <c r="IA702" s="122"/>
      <c r="IB702" s="122"/>
      <c r="IC702" s="122"/>
      <c r="ID702" s="122"/>
      <c r="IE702" s="122"/>
      <c r="IF702" s="122"/>
      <c r="IG702" s="122"/>
      <c r="IH702" s="122"/>
      <c r="II702" s="122"/>
    </row>
    <row r="703" spans="1:243" s="124" customFormat="1" ht="14.25" customHeight="1">
      <c r="A703" s="95" t="s">
        <v>2494</v>
      </c>
      <c r="B703" s="110" t="s">
        <v>2495</v>
      </c>
      <c r="C703" s="123"/>
      <c r="D703" s="56">
        <f t="shared" ref="D703:I703" si="263">SUM(D704:D706)</f>
        <v>203619.3</v>
      </c>
      <c r="E703" s="56">
        <f t="shared" si="263"/>
        <v>481686.32999999996</v>
      </c>
      <c r="F703" s="56">
        <f t="shared" si="263"/>
        <v>314075.05</v>
      </c>
      <c r="G703" s="56">
        <f t="shared" si="263"/>
        <v>261400</v>
      </c>
      <c r="H703" s="56">
        <f t="shared" si="263"/>
        <v>271100</v>
      </c>
      <c r="I703" s="56">
        <f t="shared" si="263"/>
        <v>279900</v>
      </c>
      <c r="J703" s="56">
        <f t="shared" ref="J703:K703" si="264">SUM(J704:J706)</f>
        <v>289000</v>
      </c>
      <c r="K703" s="56">
        <f t="shared" si="264"/>
        <v>298450</v>
      </c>
      <c r="HS703" s="122"/>
      <c r="HT703" s="122"/>
      <c r="HU703" s="122"/>
      <c r="HV703" s="122"/>
      <c r="HW703" s="122"/>
      <c r="HX703" s="122"/>
      <c r="HY703" s="122"/>
      <c r="HZ703" s="122"/>
      <c r="IA703" s="122"/>
      <c r="IB703" s="122"/>
      <c r="IC703" s="122"/>
      <c r="ID703" s="122"/>
      <c r="IE703" s="122"/>
      <c r="IF703" s="122"/>
      <c r="IG703" s="122"/>
      <c r="IH703" s="122"/>
      <c r="II703" s="122"/>
    </row>
    <row r="704" spans="1:243" s="103" customFormat="1" ht="14.25" hidden="1" customHeight="1">
      <c r="A704" s="93" t="s">
        <v>2496</v>
      </c>
      <c r="B704" s="111" t="s">
        <v>2497</v>
      </c>
      <c r="C704" s="123" t="s">
        <v>123</v>
      </c>
      <c r="D704" s="58">
        <v>20113.419999999998</v>
      </c>
      <c r="E704" s="58">
        <v>42550.61</v>
      </c>
      <c r="F704" s="58">
        <v>67803.13</v>
      </c>
      <c r="G704" s="58">
        <v>59000</v>
      </c>
      <c r="H704" s="58">
        <v>61000</v>
      </c>
      <c r="I704" s="58">
        <v>63000</v>
      </c>
      <c r="J704" s="58">
        <v>65000</v>
      </c>
      <c r="K704" s="58">
        <v>67200</v>
      </c>
      <c r="HS704" s="102"/>
      <c r="HT704" s="102"/>
      <c r="HU704" s="102"/>
      <c r="HV704" s="102"/>
      <c r="HW704" s="102"/>
      <c r="HX704" s="102"/>
      <c r="HY704" s="102"/>
      <c r="HZ704" s="102"/>
      <c r="IA704" s="102"/>
      <c r="IB704" s="102"/>
      <c r="IC704" s="102"/>
      <c r="ID704" s="102"/>
      <c r="IE704" s="102"/>
      <c r="IF704" s="102"/>
      <c r="IG704" s="102"/>
      <c r="IH704" s="102"/>
      <c r="II704" s="102"/>
    </row>
    <row r="705" spans="1:243" s="124" customFormat="1" ht="14.25" hidden="1" customHeight="1">
      <c r="A705" s="93" t="s">
        <v>2498</v>
      </c>
      <c r="B705" s="111" t="s">
        <v>2486</v>
      </c>
      <c r="C705" s="123" t="s">
        <v>581</v>
      </c>
      <c r="D705" s="58">
        <v>14862.17</v>
      </c>
      <c r="E705" s="58">
        <v>0</v>
      </c>
      <c r="F705" s="58">
        <v>0</v>
      </c>
      <c r="G705" s="58"/>
      <c r="H705" s="58"/>
      <c r="I705" s="58"/>
      <c r="J705" s="58"/>
      <c r="K705" s="58"/>
      <c r="HS705" s="122"/>
      <c r="HT705" s="122"/>
      <c r="HU705" s="122"/>
      <c r="HV705" s="122"/>
      <c r="HW705" s="122"/>
      <c r="HX705" s="122"/>
      <c r="HY705" s="122"/>
      <c r="HZ705" s="122"/>
      <c r="IA705" s="122"/>
      <c r="IB705" s="122"/>
      <c r="IC705" s="122"/>
      <c r="ID705" s="122"/>
      <c r="IE705" s="122"/>
      <c r="IF705" s="122"/>
      <c r="IG705" s="122"/>
      <c r="IH705" s="122"/>
      <c r="II705" s="122"/>
    </row>
    <row r="706" spans="1:243" s="124" customFormat="1" ht="14.25" hidden="1" customHeight="1">
      <c r="A706" s="93" t="s">
        <v>2499</v>
      </c>
      <c r="B706" s="111" t="s">
        <v>2500</v>
      </c>
      <c r="C706" s="123"/>
      <c r="D706" s="56">
        <f t="shared" ref="D706:I706" si="265">SUM(D707:D712)</f>
        <v>168643.71</v>
      </c>
      <c r="E706" s="56">
        <f t="shared" si="265"/>
        <v>439135.72</v>
      </c>
      <c r="F706" s="56">
        <f t="shared" si="265"/>
        <v>246271.91999999998</v>
      </c>
      <c r="G706" s="56">
        <f t="shared" si="265"/>
        <v>202400</v>
      </c>
      <c r="H706" s="56">
        <f t="shared" si="265"/>
        <v>210100</v>
      </c>
      <c r="I706" s="56">
        <f t="shared" si="265"/>
        <v>216900</v>
      </c>
      <c r="J706" s="56">
        <f t="shared" ref="J706:K706" si="266">SUM(J707:J712)</f>
        <v>224000</v>
      </c>
      <c r="K706" s="56">
        <f t="shared" si="266"/>
        <v>231250</v>
      </c>
      <c r="HS706" s="122"/>
      <c r="HT706" s="122"/>
      <c r="HU706" s="122"/>
      <c r="HV706" s="122"/>
      <c r="HW706" s="122"/>
      <c r="HX706" s="122"/>
      <c r="HY706" s="122"/>
      <c r="HZ706" s="122"/>
      <c r="IA706" s="122"/>
      <c r="IB706" s="122"/>
      <c r="IC706" s="122"/>
      <c r="ID706" s="122"/>
      <c r="IE706" s="122"/>
      <c r="IF706" s="122"/>
      <c r="IG706" s="122"/>
      <c r="IH706" s="122"/>
      <c r="II706" s="122"/>
    </row>
    <row r="707" spans="1:243" s="124" customFormat="1" ht="14.25" hidden="1" customHeight="1">
      <c r="A707" s="93" t="s">
        <v>2501</v>
      </c>
      <c r="B707" s="111" t="s">
        <v>1209</v>
      </c>
      <c r="C707" s="123" t="s">
        <v>29</v>
      </c>
      <c r="D707" s="58">
        <v>0</v>
      </c>
      <c r="E707" s="58">
        <v>1494.86</v>
      </c>
      <c r="F707" s="58">
        <v>1030.7</v>
      </c>
      <c r="G707" s="58">
        <v>1350</v>
      </c>
      <c r="H707" s="58">
        <v>1400</v>
      </c>
      <c r="I707" s="58">
        <v>1450</v>
      </c>
      <c r="J707" s="58">
        <v>1500</v>
      </c>
      <c r="K707" s="58">
        <v>1550</v>
      </c>
      <c r="HS707" s="122"/>
      <c r="HT707" s="122"/>
      <c r="HU707" s="122"/>
      <c r="HV707" s="122"/>
      <c r="HW707" s="122"/>
      <c r="HX707" s="122"/>
      <c r="HY707" s="122"/>
      <c r="HZ707" s="122"/>
      <c r="IA707" s="122"/>
      <c r="IB707" s="122"/>
      <c r="IC707" s="122"/>
      <c r="ID707" s="122"/>
      <c r="IE707" s="122"/>
      <c r="IF707" s="122"/>
      <c r="IG707" s="122"/>
      <c r="IH707" s="122"/>
      <c r="II707" s="122"/>
    </row>
    <row r="708" spans="1:243" s="124" customFormat="1" ht="14.25" hidden="1" customHeight="1">
      <c r="A708" s="93" t="s">
        <v>2502</v>
      </c>
      <c r="B708" s="111" t="s">
        <v>1211</v>
      </c>
      <c r="C708" s="123" t="s">
        <v>29</v>
      </c>
      <c r="D708" s="58">
        <v>23083.18</v>
      </c>
      <c r="E708" s="58">
        <v>36023.74</v>
      </c>
      <c r="F708" s="58">
        <v>21945.75</v>
      </c>
      <c r="G708" s="58">
        <v>31300</v>
      </c>
      <c r="H708" s="58">
        <v>32500</v>
      </c>
      <c r="I708" s="58">
        <v>33500</v>
      </c>
      <c r="J708" s="58">
        <v>34600</v>
      </c>
      <c r="K708" s="58">
        <v>35710</v>
      </c>
      <c r="HS708" s="122"/>
      <c r="HT708" s="122"/>
      <c r="HU708" s="122"/>
      <c r="HV708" s="122"/>
      <c r="HW708" s="122"/>
      <c r="HX708" s="122"/>
      <c r="HY708" s="122"/>
      <c r="HZ708" s="122"/>
      <c r="IA708" s="122"/>
      <c r="IB708" s="122"/>
      <c r="IC708" s="122"/>
      <c r="ID708" s="122"/>
      <c r="IE708" s="122"/>
      <c r="IF708" s="122"/>
      <c r="IG708" s="122"/>
      <c r="IH708" s="122"/>
      <c r="II708" s="122"/>
    </row>
    <row r="709" spans="1:243" s="124" customFormat="1" ht="14.25" hidden="1" customHeight="1">
      <c r="A709" s="93" t="s">
        <v>2503</v>
      </c>
      <c r="B709" s="111" t="s">
        <v>1213</v>
      </c>
      <c r="C709" s="123" t="s">
        <v>29</v>
      </c>
      <c r="D709" s="58">
        <v>11840.18</v>
      </c>
      <c r="E709" s="58">
        <v>19741.63</v>
      </c>
      <c r="F709" s="58">
        <v>9915.15</v>
      </c>
      <c r="G709" s="58">
        <v>7400</v>
      </c>
      <c r="H709" s="58">
        <v>7700</v>
      </c>
      <c r="I709" s="58">
        <v>8000</v>
      </c>
      <c r="J709" s="58">
        <v>8260</v>
      </c>
      <c r="K709" s="58">
        <v>8530</v>
      </c>
      <c r="HS709" s="122"/>
      <c r="HT709" s="122"/>
      <c r="HU709" s="122"/>
      <c r="HV709" s="122"/>
      <c r="HW709" s="122"/>
      <c r="HX709" s="122"/>
      <c r="HY709" s="122"/>
      <c r="HZ709" s="122"/>
      <c r="IA709" s="122"/>
      <c r="IB709" s="122"/>
      <c r="IC709" s="122"/>
      <c r="ID709" s="122"/>
      <c r="IE709" s="122"/>
      <c r="IF709" s="122"/>
      <c r="IG709" s="122"/>
      <c r="IH709" s="122"/>
      <c r="II709" s="122"/>
    </row>
    <row r="710" spans="1:243" s="124" customFormat="1" ht="14.25" hidden="1" customHeight="1">
      <c r="A710" s="93" t="s">
        <v>2504</v>
      </c>
      <c r="B710" s="111" t="s">
        <v>1215</v>
      </c>
      <c r="C710" s="123" t="s">
        <v>29</v>
      </c>
      <c r="D710" s="58">
        <v>83183.98</v>
      </c>
      <c r="E710" s="58">
        <v>133260.22</v>
      </c>
      <c r="F710" s="58">
        <v>78757.710000000006</v>
      </c>
      <c r="G710" s="58">
        <v>63950</v>
      </c>
      <c r="H710" s="58">
        <v>66400</v>
      </c>
      <c r="I710" s="58">
        <v>68500</v>
      </c>
      <c r="J710" s="58">
        <v>70730</v>
      </c>
      <c r="K710" s="58">
        <v>73030</v>
      </c>
      <c r="HS710" s="122"/>
      <c r="HT710" s="122"/>
      <c r="HU710" s="122"/>
      <c r="HV710" s="122"/>
      <c r="HW710" s="122"/>
      <c r="HX710" s="122"/>
      <c r="HY710" s="122"/>
      <c r="HZ710" s="122"/>
      <c r="IA710" s="122"/>
      <c r="IB710" s="122"/>
      <c r="IC710" s="122"/>
      <c r="ID710" s="122"/>
      <c r="IE710" s="122"/>
      <c r="IF710" s="122"/>
      <c r="IG710" s="122"/>
      <c r="IH710" s="122"/>
      <c r="II710" s="122"/>
    </row>
    <row r="711" spans="1:243" s="124" customFormat="1" ht="14.25" hidden="1" customHeight="1">
      <c r="A711" s="93" t="s">
        <v>2505</v>
      </c>
      <c r="B711" s="111" t="s">
        <v>1219</v>
      </c>
      <c r="C711" s="123" t="s">
        <v>29</v>
      </c>
      <c r="D711" s="58">
        <v>47089.58</v>
      </c>
      <c r="E711" s="58">
        <v>241047.03</v>
      </c>
      <c r="F711" s="58">
        <v>130752.37</v>
      </c>
      <c r="G711" s="58">
        <v>93800</v>
      </c>
      <c r="H711" s="58">
        <v>97300</v>
      </c>
      <c r="I711" s="58">
        <v>100450</v>
      </c>
      <c r="J711" s="58">
        <v>103740</v>
      </c>
      <c r="K711" s="58">
        <v>107100</v>
      </c>
      <c r="HS711" s="122"/>
      <c r="HT711" s="122"/>
      <c r="HU711" s="122"/>
      <c r="HV711" s="122"/>
      <c r="HW711" s="122"/>
      <c r="HX711" s="122"/>
      <c r="HY711" s="122"/>
      <c r="HZ711" s="122"/>
      <c r="IA711" s="122"/>
      <c r="IB711" s="122"/>
      <c r="IC711" s="122"/>
      <c r="ID711" s="122"/>
      <c r="IE711" s="122"/>
      <c r="IF711" s="122"/>
      <c r="IG711" s="122"/>
      <c r="IH711" s="122"/>
      <c r="II711" s="122"/>
    </row>
    <row r="712" spans="1:243" s="124" customFormat="1" ht="14.25" hidden="1" customHeight="1">
      <c r="A712" s="93" t="s">
        <v>2506</v>
      </c>
      <c r="B712" s="111" t="s">
        <v>2507</v>
      </c>
      <c r="C712" s="123" t="s">
        <v>29</v>
      </c>
      <c r="D712" s="58">
        <v>3446.79</v>
      </c>
      <c r="E712" s="58">
        <v>7568.24</v>
      </c>
      <c r="F712" s="58">
        <v>3870.24</v>
      </c>
      <c r="G712" s="58">
        <v>4600</v>
      </c>
      <c r="H712" s="58">
        <v>4800</v>
      </c>
      <c r="I712" s="58">
        <v>5000</v>
      </c>
      <c r="J712" s="58">
        <v>5170</v>
      </c>
      <c r="K712" s="58">
        <v>5330</v>
      </c>
      <c r="HS712" s="122"/>
      <c r="HT712" s="122"/>
      <c r="HU712" s="122"/>
      <c r="HV712" s="122"/>
      <c r="HW712" s="122"/>
      <c r="HX712" s="122"/>
      <c r="HY712" s="122"/>
      <c r="HZ712" s="122"/>
      <c r="IA712" s="122"/>
      <c r="IB712" s="122"/>
      <c r="IC712" s="122"/>
      <c r="ID712" s="122"/>
      <c r="IE712" s="122"/>
      <c r="IF712" s="122"/>
      <c r="IG712" s="122"/>
      <c r="IH712" s="122"/>
      <c r="II712" s="122"/>
    </row>
    <row r="713" spans="1:243" s="124" customFormat="1" ht="18.75" customHeight="1">
      <c r="A713" s="95" t="s">
        <v>2508</v>
      </c>
      <c r="B713" s="110" t="s">
        <v>2509</v>
      </c>
      <c r="C713" s="123"/>
      <c r="D713" s="56">
        <f t="shared" ref="D713:I713" si="267">SUM(D714:D716)</f>
        <v>121500.84</v>
      </c>
      <c r="E713" s="56">
        <f t="shared" si="267"/>
        <v>267310.78000000003</v>
      </c>
      <c r="F713" s="56">
        <f t="shared" si="267"/>
        <v>157057.47999999998</v>
      </c>
      <c r="G713" s="56">
        <f t="shared" si="267"/>
        <v>134000</v>
      </c>
      <c r="H713" s="56">
        <f t="shared" si="267"/>
        <v>139100</v>
      </c>
      <c r="I713" s="56">
        <f t="shared" si="267"/>
        <v>143500</v>
      </c>
      <c r="J713" s="56">
        <f t="shared" ref="J713:K713" si="268">SUM(J714:J716)</f>
        <v>148300</v>
      </c>
      <c r="K713" s="56">
        <f t="shared" si="268"/>
        <v>153100</v>
      </c>
      <c r="HS713" s="122"/>
      <c r="HT713" s="122"/>
      <c r="HU713" s="122"/>
      <c r="HV713" s="122"/>
      <c r="HW713" s="122"/>
      <c r="HX713" s="122"/>
      <c r="HY713" s="122"/>
      <c r="HZ713" s="122"/>
      <c r="IA713" s="122"/>
      <c r="IB713" s="122"/>
      <c r="IC713" s="122"/>
      <c r="ID713" s="122"/>
      <c r="IE713" s="122"/>
      <c r="IF713" s="122"/>
      <c r="IG713" s="122"/>
      <c r="IH713" s="122"/>
      <c r="II713" s="122"/>
    </row>
    <row r="714" spans="1:243" s="103" customFormat="1" ht="15" hidden="1" customHeight="1">
      <c r="A714" s="93" t="s">
        <v>2510</v>
      </c>
      <c r="B714" s="111" t="s">
        <v>2511</v>
      </c>
      <c r="C714" s="123" t="s">
        <v>123</v>
      </c>
      <c r="D714" s="58">
        <v>7814.24</v>
      </c>
      <c r="E714" s="58">
        <v>15426.49</v>
      </c>
      <c r="F714" s="58">
        <v>17478.61</v>
      </c>
      <c r="G714" s="58">
        <v>13000</v>
      </c>
      <c r="H714" s="58">
        <v>13500</v>
      </c>
      <c r="I714" s="58">
        <v>14000</v>
      </c>
      <c r="J714" s="58">
        <v>14500</v>
      </c>
      <c r="K714" s="58">
        <v>15000</v>
      </c>
      <c r="HS714" s="102"/>
      <c r="HT714" s="102"/>
      <c r="HU714" s="102"/>
      <c r="HV714" s="102"/>
      <c r="HW714" s="102"/>
      <c r="HX714" s="102"/>
      <c r="HY714" s="102"/>
      <c r="HZ714" s="102"/>
      <c r="IA714" s="102"/>
      <c r="IB714" s="102"/>
      <c r="IC714" s="102"/>
      <c r="ID714" s="102"/>
      <c r="IE714" s="102"/>
      <c r="IF714" s="102"/>
      <c r="IG714" s="102"/>
      <c r="IH714" s="102"/>
      <c r="II714" s="102"/>
    </row>
    <row r="715" spans="1:243" s="124" customFormat="1" ht="15" hidden="1" customHeight="1">
      <c r="A715" s="93" t="s">
        <v>2512</v>
      </c>
      <c r="B715" s="111" t="s">
        <v>2513</v>
      </c>
      <c r="C715" s="123" t="s">
        <v>581</v>
      </c>
      <c r="D715" s="58">
        <v>20509.8</v>
      </c>
      <c r="E715" s="58">
        <v>0</v>
      </c>
      <c r="F715" s="58">
        <v>0</v>
      </c>
      <c r="G715" s="58"/>
      <c r="H715" s="58"/>
      <c r="I715" s="58"/>
      <c r="J715" s="58"/>
      <c r="K715" s="58"/>
      <c r="HS715" s="122"/>
      <c r="HT715" s="122"/>
      <c r="HU715" s="122"/>
      <c r="HV715" s="122"/>
      <c r="HW715" s="122"/>
      <c r="HX715" s="122"/>
      <c r="HY715" s="122"/>
      <c r="HZ715" s="122"/>
      <c r="IA715" s="122"/>
      <c r="IB715" s="122"/>
      <c r="IC715" s="122"/>
      <c r="ID715" s="122"/>
      <c r="IE715" s="122"/>
      <c r="IF715" s="122"/>
      <c r="IG715" s="122"/>
      <c r="IH715" s="122"/>
      <c r="II715" s="122"/>
    </row>
    <row r="716" spans="1:243" s="124" customFormat="1" ht="15" hidden="1" customHeight="1">
      <c r="A716" s="93" t="s">
        <v>2514</v>
      </c>
      <c r="B716" s="111" t="s">
        <v>2515</v>
      </c>
      <c r="C716" s="123"/>
      <c r="D716" s="56">
        <f t="shared" ref="D716:I716" si="269">SUM(D717:D722)</f>
        <v>93176.8</v>
      </c>
      <c r="E716" s="56">
        <f t="shared" si="269"/>
        <v>251884.29000000004</v>
      </c>
      <c r="F716" s="56">
        <f t="shared" si="269"/>
        <v>139578.87</v>
      </c>
      <c r="G716" s="56">
        <f t="shared" si="269"/>
        <v>121000</v>
      </c>
      <c r="H716" s="56">
        <f t="shared" si="269"/>
        <v>125600</v>
      </c>
      <c r="I716" s="56">
        <f t="shared" si="269"/>
        <v>129500</v>
      </c>
      <c r="J716" s="56">
        <f t="shared" ref="J716:K716" si="270">SUM(J717:J722)</f>
        <v>133800</v>
      </c>
      <c r="K716" s="56">
        <f t="shared" si="270"/>
        <v>138100</v>
      </c>
      <c r="HS716" s="122"/>
      <c r="HT716" s="122"/>
      <c r="HU716" s="122"/>
      <c r="HV716" s="122"/>
      <c r="HW716" s="122"/>
      <c r="HX716" s="122"/>
      <c r="HY716" s="122"/>
      <c r="HZ716" s="122"/>
      <c r="IA716" s="122"/>
      <c r="IB716" s="122"/>
      <c r="IC716" s="122"/>
      <c r="ID716" s="122"/>
      <c r="IE716" s="122"/>
      <c r="IF716" s="122"/>
      <c r="IG716" s="122"/>
      <c r="IH716" s="122"/>
      <c r="II716" s="122"/>
    </row>
    <row r="717" spans="1:243" s="124" customFormat="1" ht="15" hidden="1" customHeight="1">
      <c r="A717" s="93" t="s">
        <v>2516</v>
      </c>
      <c r="B717" s="111" t="s">
        <v>2517</v>
      </c>
      <c r="C717" s="123" t="s">
        <v>29</v>
      </c>
      <c r="D717" s="58">
        <v>0</v>
      </c>
      <c r="E717" s="58">
        <v>866.79</v>
      </c>
      <c r="F717" s="58">
        <v>597.55999999999995</v>
      </c>
      <c r="G717" s="58">
        <v>950</v>
      </c>
      <c r="H717" s="58">
        <v>1000</v>
      </c>
      <c r="I717" s="58">
        <v>1050</v>
      </c>
      <c r="J717" s="58">
        <v>1080</v>
      </c>
      <c r="K717" s="58">
        <v>1100</v>
      </c>
      <c r="HS717" s="122"/>
      <c r="HT717" s="122"/>
      <c r="HU717" s="122"/>
      <c r="HV717" s="122"/>
      <c r="HW717" s="122"/>
      <c r="HX717" s="122"/>
      <c r="HY717" s="122"/>
      <c r="HZ717" s="122"/>
      <c r="IA717" s="122"/>
      <c r="IB717" s="122"/>
      <c r="IC717" s="122"/>
      <c r="ID717" s="122"/>
      <c r="IE717" s="122"/>
      <c r="IF717" s="122"/>
      <c r="IG717" s="122"/>
      <c r="IH717" s="122"/>
      <c r="II717" s="122"/>
    </row>
    <row r="718" spans="1:243" s="124" customFormat="1" ht="15" hidden="1" customHeight="1">
      <c r="A718" s="93" t="s">
        <v>2518</v>
      </c>
      <c r="B718" s="111" t="s">
        <v>2519</v>
      </c>
      <c r="C718" s="123" t="s">
        <v>29</v>
      </c>
      <c r="D718" s="58">
        <v>8712.07</v>
      </c>
      <c r="E718" s="58">
        <v>28395.61</v>
      </c>
      <c r="F718" s="58">
        <v>14947.53</v>
      </c>
      <c r="G718" s="58">
        <v>24000</v>
      </c>
      <c r="H718" s="58">
        <v>25000</v>
      </c>
      <c r="I718" s="58">
        <v>25700</v>
      </c>
      <c r="J718" s="58">
        <v>26530</v>
      </c>
      <c r="K718" s="58">
        <v>27400</v>
      </c>
      <c r="HS718" s="122"/>
      <c r="HT718" s="122"/>
      <c r="HU718" s="122"/>
      <c r="HV718" s="122"/>
      <c r="HW718" s="122"/>
      <c r="HX718" s="122"/>
      <c r="HY718" s="122"/>
      <c r="HZ718" s="122"/>
      <c r="IA718" s="122"/>
      <c r="IB718" s="122"/>
      <c r="IC718" s="122"/>
      <c r="ID718" s="122"/>
      <c r="IE718" s="122"/>
      <c r="IF718" s="122"/>
      <c r="IG718" s="122"/>
      <c r="IH718" s="122"/>
      <c r="II718" s="122"/>
    </row>
    <row r="719" spans="1:243" s="124" customFormat="1" ht="15" hidden="1" customHeight="1">
      <c r="A719" s="93" t="s">
        <v>2520</v>
      </c>
      <c r="B719" s="111" t="s">
        <v>1213</v>
      </c>
      <c r="C719" s="123" t="s">
        <v>29</v>
      </c>
      <c r="D719" s="58">
        <v>1635.45</v>
      </c>
      <c r="E719" s="58">
        <v>3838.76</v>
      </c>
      <c r="F719" s="58">
        <v>3126.95</v>
      </c>
      <c r="G719" s="58">
        <v>2300</v>
      </c>
      <c r="H719" s="58">
        <v>2400</v>
      </c>
      <c r="I719" s="58">
        <v>2500</v>
      </c>
      <c r="J719" s="58">
        <v>2600</v>
      </c>
      <c r="K719" s="58">
        <v>2700</v>
      </c>
      <c r="HS719" s="122"/>
      <c r="HT719" s="122"/>
      <c r="HU719" s="122"/>
      <c r="HV719" s="122"/>
      <c r="HW719" s="122"/>
      <c r="HX719" s="122"/>
      <c r="HY719" s="122"/>
      <c r="HZ719" s="122"/>
      <c r="IA719" s="122"/>
      <c r="IB719" s="122"/>
      <c r="IC719" s="122"/>
      <c r="ID719" s="122"/>
      <c r="IE719" s="122"/>
      <c r="IF719" s="122"/>
      <c r="IG719" s="122"/>
      <c r="IH719" s="122"/>
      <c r="II719" s="122"/>
    </row>
    <row r="720" spans="1:243" s="124" customFormat="1" ht="15" hidden="1" customHeight="1">
      <c r="A720" s="93" t="s">
        <v>2521</v>
      </c>
      <c r="B720" s="111" t="s">
        <v>1215</v>
      </c>
      <c r="C720" s="123" t="s">
        <v>29</v>
      </c>
      <c r="D720" s="58">
        <v>66892.149999999994</v>
      </c>
      <c r="E720" s="58">
        <v>98136.28</v>
      </c>
      <c r="F720" s="58">
        <v>63681.599999999999</v>
      </c>
      <c r="G720" s="58">
        <v>54950</v>
      </c>
      <c r="H720" s="58">
        <v>57000</v>
      </c>
      <c r="I720" s="58">
        <v>58750</v>
      </c>
      <c r="J720" s="58">
        <v>60660</v>
      </c>
      <c r="K720" s="58">
        <v>62650</v>
      </c>
      <c r="HS720" s="122"/>
      <c r="HT720" s="122"/>
      <c r="HU720" s="122"/>
      <c r="HV720" s="122"/>
      <c r="HW720" s="122"/>
      <c r="HX720" s="122"/>
      <c r="HY720" s="122"/>
      <c r="HZ720" s="122"/>
      <c r="IA720" s="122"/>
      <c r="IB720" s="122"/>
      <c r="IC720" s="122"/>
      <c r="ID720" s="122"/>
      <c r="IE720" s="122"/>
      <c r="IF720" s="122"/>
      <c r="IG720" s="122"/>
      <c r="IH720" s="122"/>
      <c r="II720" s="122"/>
    </row>
    <row r="721" spans="1:243" s="124" customFormat="1" ht="15" hidden="1" customHeight="1">
      <c r="A721" s="93" t="s">
        <v>2522</v>
      </c>
      <c r="B721" s="111" t="s">
        <v>1219</v>
      </c>
      <c r="C721" s="123" t="s">
        <v>29</v>
      </c>
      <c r="D721" s="58">
        <v>14693.39</v>
      </c>
      <c r="E721" s="58">
        <v>116222.71</v>
      </c>
      <c r="F721" s="58">
        <v>54531.63</v>
      </c>
      <c r="G721" s="58">
        <v>35200</v>
      </c>
      <c r="H721" s="58">
        <v>36500</v>
      </c>
      <c r="I721" s="58">
        <v>37700</v>
      </c>
      <c r="J721" s="58">
        <v>39000</v>
      </c>
      <c r="K721" s="58">
        <v>40200</v>
      </c>
      <c r="HS721" s="122"/>
      <c r="HT721" s="122"/>
      <c r="HU721" s="122"/>
      <c r="HV721" s="122"/>
      <c r="HW721" s="122"/>
      <c r="HX721" s="122"/>
      <c r="HY721" s="122"/>
      <c r="HZ721" s="122"/>
      <c r="IA721" s="122"/>
      <c r="IB721" s="122"/>
      <c r="IC721" s="122"/>
      <c r="ID721" s="122"/>
      <c r="IE721" s="122"/>
      <c r="IF721" s="122"/>
      <c r="IG721" s="122"/>
      <c r="IH721" s="122"/>
      <c r="II721" s="122"/>
    </row>
    <row r="722" spans="1:243" s="124" customFormat="1" ht="15" hidden="1" customHeight="1">
      <c r="A722" s="93" t="s">
        <v>2523</v>
      </c>
      <c r="B722" s="111" t="s">
        <v>2507</v>
      </c>
      <c r="C722" s="123" t="s">
        <v>29</v>
      </c>
      <c r="D722" s="58">
        <v>1243.74</v>
      </c>
      <c r="E722" s="58">
        <v>4424.1400000000003</v>
      </c>
      <c r="F722" s="58">
        <v>2693.6</v>
      </c>
      <c r="G722" s="58">
        <v>3600</v>
      </c>
      <c r="H722" s="58">
        <v>3700</v>
      </c>
      <c r="I722" s="58">
        <v>3800</v>
      </c>
      <c r="J722" s="58">
        <v>3930</v>
      </c>
      <c r="K722" s="58">
        <v>4050</v>
      </c>
      <c r="HS722" s="122"/>
      <c r="HT722" s="122"/>
      <c r="HU722" s="122"/>
      <c r="HV722" s="122"/>
      <c r="HW722" s="122"/>
      <c r="HX722" s="122"/>
      <c r="HY722" s="122"/>
      <c r="HZ722" s="122"/>
      <c r="IA722" s="122"/>
      <c r="IB722" s="122"/>
      <c r="IC722" s="122"/>
      <c r="ID722" s="122"/>
      <c r="IE722" s="122"/>
      <c r="IF722" s="122"/>
      <c r="IG722" s="122"/>
      <c r="IH722" s="122"/>
      <c r="II722" s="122"/>
    </row>
    <row r="723" spans="1:243" s="124" customFormat="1" ht="15" customHeight="1">
      <c r="A723" s="95" t="s">
        <v>2524</v>
      </c>
      <c r="B723" s="110" t="s">
        <v>2525</v>
      </c>
      <c r="C723" s="123"/>
      <c r="D723" s="56">
        <f t="shared" ref="D723:K723" si="271">D724</f>
        <v>146661.39000000001</v>
      </c>
      <c r="E723" s="56">
        <f t="shared" si="271"/>
        <v>252427.86</v>
      </c>
      <c r="F723" s="56">
        <f t="shared" si="271"/>
        <v>124224.89</v>
      </c>
      <c r="G723" s="56">
        <f t="shared" si="271"/>
        <v>113600</v>
      </c>
      <c r="H723" s="56">
        <f t="shared" si="271"/>
        <v>117500</v>
      </c>
      <c r="I723" s="56">
        <f t="shared" si="271"/>
        <v>121600</v>
      </c>
      <c r="J723" s="56">
        <f t="shared" si="271"/>
        <v>125550</v>
      </c>
      <c r="K723" s="56">
        <f t="shared" si="271"/>
        <v>129650</v>
      </c>
      <c r="HS723" s="122"/>
      <c r="HT723" s="122"/>
      <c r="HU723" s="122"/>
      <c r="HV723" s="122"/>
      <c r="HW723" s="122"/>
      <c r="HX723" s="122"/>
      <c r="HY723" s="122"/>
      <c r="HZ723" s="122"/>
      <c r="IA723" s="122"/>
      <c r="IB723" s="122"/>
      <c r="IC723" s="122"/>
      <c r="ID723" s="122"/>
      <c r="IE723" s="122"/>
      <c r="IF723" s="122"/>
      <c r="IG723" s="122"/>
      <c r="IH723" s="122"/>
      <c r="II723" s="122"/>
    </row>
    <row r="724" spans="1:243" s="124" customFormat="1" ht="15" customHeight="1">
      <c r="A724" s="95" t="s">
        <v>2526</v>
      </c>
      <c r="B724" s="110" t="s">
        <v>2527</v>
      </c>
      <c r="C724" s="123"/>
      <c r="D724" s="56">
        <f t="shared" ref="D724:I724" si="272">SUM(D725:D728)</f>
        <v>146661.39000000001</v>
      </c>
      <c r="E724" s="56">
        <f t="shared" si="272"/>
        <v>252427.86</v>
      </c>
      <c r="F724" s="56">
        <f t="shared" si="272"/>
        <v>124224.89</v>
      </c>
      <c r="G724" s="56">
        <f t="shared" si="272"/>
        <v>113600</v>
      </c>
      <c r="H724" s="56">
        <f t="shared" si="272"/>
        <v>117500</v>
      </c>
      <c r="I724" s="56">
        <f t="shared" si="272"/>
        <v>121600</v>
      </c>
      <c r="J724" s="56">
        <f t="shared" ref="J724:K724" si="273">SUM(J725:J728)</f>
        <v>125550</v>
      </c>
      <c r="K724" s="56">
        <f t="shared" si="273"/>
        <v>129650</v>
      </c>
      <c r="HS724" s="122"/>
      <c r="HT724" s="122"/>
      <c r="HU724" s="122"/>
      <c r="HV724" s="122"/>
      <c r="HW724" s="122"/>
      <c r="HX724" s="122"/>
      <c r="HY724" s="122"/>
      <c r="HZ724" s="122"/>
      <c r="IA724" s="122"/>
      <c r="IB724" s="122"/>
      <c r="IC724" s="122"/>
      <c r="ID724" s="122"/>
      <c r="IE724" s="122"/>
      <c r="IF724" s="122"/>
      <c r="IG724" s="122"/>
      <c r="IH724" s="122"/>
      <c r="II724" s="122"/>
    </row>
    <row r="725" spans="1:243" s="124" customFormat="1" ht="15" hidden="1" customHeight="1">
      <c r="A725" s="93" t="s">
        <v>2528</v>
      </c>
      <c r="B725" s="111" t="s">
        <v>2529</v>
      </c>
      <c r="C725" s="123" t="s">
        <v>126</v>
      </c>
      <c r="D725" s="58">
        <v>74063.039999999994</v>
      </c>
      <c r="E725" s="58">
        <v>102048.9</v>
      </c>
      <c r="F725" s="58">
        <v>32258.54</v>
      </c>
      <c r="G725" s="58">
        <v>6800</v>
      </c>
      <c r="H725" s="58">
        <v>7000</v>
      </c>
      <c r="I725" s="58">
        <v>7300</v>
      </c>
      <c r="J725" s="58">
        <v>7550</v>
      </c>
      <c r="K725" s="58">
        <v>7800</v>
      </c>
      <c r="HS725" s="122"/>
      <c r="HT725" s="122"/>
      <c r="HU725" s="122"/>
      <c r="HV725" s="122"/>
      <c r="HW725" s="122"/>
      <c r="HX725" s="122"/>
      <c r="HY725" s="122"/>
      <c r="HZ725" s="122"/>
      <c r="IA725" s="122"/>
      <c r="IB725" s="122"/>
      <c r="IC725" s="122"/>
      <c r="ID725" s="122"/>
      <c r="IE725" s="122"/>
      <c r="IF725" s="122"/>
      <c r="IG725" s="122"/>
      <c r="IH725" s="122"/>
      <c r="II725" s="122"/>
    </row>
    <row r="726" spans="1:243" s="124" customFormat="1" ht="15" hidden="1" customHeight="1">
      <c r="A726" s="93" t="s">
        <v>2530</v>
      </c>
      <c r="B726" s="111" t="s">
        <v>2531</v>
      </c>
      <c r="C726" s="123" t="s">
        <v>126</v>
      </c>
      <c r="D726" s="58">
        <v>10248.52</v>
      </c>
      <c r="E726" s="58">
        <v>8548.9</v>
      </c>
      <c r="F726" s="58">
        <v>2762.83</v>
      </c>
      <c r="G726" s="58">
        <v>0</v>
      </c>
      <c r="H726" s="58">
        <f t="shared" ref="H726" si="274">G726*1.0375</f>
        <v>0</v>
      </c>
      <c r="I726" s="58">
        <f t="shared" ref="I726" si="275">H726*1.0325</f>
        <v>0</v>
      </c>
      <c r="J726" s="58"/>
      <c r="K726" s="58"/>
      <c r="HS726" s="122"/>
      <c r="HT726" s="122"/>
      <c r="HU726" s="122"/>
      <c r="HV726" s="122"/>
      <c r="HW726" s="122"/>
      <c r="HX726" s="122"/>
      <c r="HY726" s="122"/>
      <c r="HZ726" s="122"/>
      <c r="IA726" s="122"/>
      <c r="IB726" s="122"/>
      <c r="IC726" s="122"/>
      <c r="ID726" s="122"/>
      <c r="IE726" s="122"/>
      <c r="IF726" s="122"/>
      <c r="IG726" s="122"/>
      <c r="IH726" s="122"/>
      <c r="II726" s="122"/>
    </row>
    <row r="727" spans="1:243" s="124" customFormat="1" ht="15" hidden="1" customHeight="1">
      <c r="A727" s="93" t="s">
        <v>2532</v>
      </c>
      <c r="B727" s="111" t="s">
        <v>2533</v>
      </c>
      <c r="C727" s="123" t="s">
        <v>126</v>
      </c>
      <c r="D727" s="58">
        <v>53213.1</v>
      </c>
      <c r="E727" s="58">
        <v>109916.4</v>
      </c>
      <c r="F727" s="58">
        <v>68991.039999999994</v>
      </c>
      <c r="G727" s="58">
        <v>83500</v>
      </c>
      <c r="H727" s="58">
        <v>86500</v>
      </c>
      <c r="I727" s="58">
        <v>89300</v>
      </c>
      <c r="J727" s="58">
        <v>92200</v>
      </c>
      <c r="K727" s="58">
        <v>95200</v>
      </c>
      <c r="HS727" s="122"/>
      <c r="HT727" s="122"/>
      <c r="HU727" s="122"/>
      <c r="HV727" s="122"/>
      <c r="HW727" s="122"/>
      <c r="HX727" s="122"/>
      <c r="HY727" s="122"/>
      <c r="HZ727" s="122"/>
      <c r="IA727" s="122"/>
      <c r="IB727" s="122"/>
      <c r="IC727" s="122"/>
      <c r="ID727" s="122"/>
      <c r="IE727" s="122"/>
      <c r="IF727" s="122"/>
      <c r="IG727" s="122"/>
      <c r="IH727" s="122"/>
      <c r="II727" s="122"/>
    </row>
    <row r="728" spans="1:243" s="124" customFormat="1" ht="15" hidden="1" customHeight="1">
      <c r="A728" s="93" t="s">
        <v>2534</v>
      </c>
      <c r="B728" s="111" t="s">
        <v>2535</v>
      </c>
      <c r="C728" s="123" t="s">
        <v>126</v>
      </c>
      <c r="D728" s="58">
        <v>9136.73</v>
      </c>
      <c r="E728" s="58">
        <v>31913.66</v>
      </c>
      <c r="F728" s="58">
        <v>20212.48</v>
      </c>
      <c r="G728" s="58">
        <v>23300</v>
      </c>
      <c r="H728" s="58">
        <v>24000</v>
      </c>
      <c r="I728" s="58">
        <v>25000</v>
      </c>
      <c r="J728" s="58">
        <v>25800</v>
      </c>
      <c r="K728" s="58">
        <v>26650</v>
      </c>
      <c r="HS728" s="122"/>
      <c r="HT728" s="122"/>
      <c r="HU728" s="122"/>
      <c r="HV728" s="122"/>
      <c r="HW728" s="122"/>
      <c r="HX728" s="122"/>
      <c r="HY728" s="122"/>
      <c r="HZ728" s="122"/>
      <c r="IA728" s="122"/>
      <c r="IB728" s="122"/>
      <c r="IC728" s="122"/>
      <c r="ID728" s="122"/>
      <c r="IE728" s="122"/>
      <c r="IF728" s="122"/>
      <c r="IG728" s="122"/>
      <c r="IH728" s="122"/>
      <c r="II728" s="122"/>
    </row>
    <row r="729" spans="1:243" s="124" customFormat="1" ht="15" customHeight="1">
      <c r="A729" s="95" t="s">
        <v>2536</v>
      </c>
      <c r="B729" s="110" t="s">
        <v>2537</v>
      </c>
      <c r="C729" s="123"/>
      <c r="D729" s="56">
        <f>D730</f>
        <v>65890.48</v>
      </c>
      <c r="E729" s="56">
        <f t="shared" ref="E729:K730" si="276">E730</f>
        <v>9919.49</v>
      </c>
      <c r="F729" s="56">
        <f>F730+F735</f>
        <v>601815.84</v>
      </c>
      <c r="G729" s="56">
        <f t="shared" ref="G729:K729" si="277">G730+G735</f>
        <v>33200</v>
      </c>
      <c r="H729" s="56">
        <f t="shared" si="277"/>
        <v>34400</v>
      </c>
      <c r="I729" s="56">
        <f t="shared" si="277"/>
        <v>35500</v>
      </c>
      <c r="J729" s="56">
        <f t="shared" si="277"/>
        <v>36650</v>
      </c>
      <c r="K729" s="56">
        <f t="shared" si="277"/>
        <v>37850</v>
      </c>
      <c r="HS729" s="122"/>
      <c r="HT729" s="122"/>
      <c r="HU729" s="122"/>
      <c r="HV729" s="122"/>
      <c r="HW729" s="122"/>
      <c r="HX729" s="122"/>
      <c r="HY729" s="122"/>
      <c r="HZ729" s="122"/>
      <c r="IA729" s="122"/>
      <c r="IB729" s="122"/>
      <c r="IC729" s="122"/>
      <c r="ID729" s="122"/>
      <c r="IE729" s="122"/>
      <c r="IF729" s="122"/>
      <c r="IG729" s="122"/>
      <c r="IH729" s="122"/>
      <c r="II729" s="122"/>
    </row>
    <row r="730" spans="1:243" s="124" customFormat="1" ht="15" customHeight="1">
      <c r="A730" s="95" t="s">
        <v>2538</v>
      </c>
      <c r="B730" s="110" t="s">
        <v>2537</v>
      </c>
      <c r="C730" s="123"/>
      <c r="D730" s="56">
        <f>D731</f>
        <v>65890.48</v>
      </c>
      <c r="E730" s="56">
        <f t="shared" si="276"/>
        <v>9919.49</v>
      </c>
      <c r="F730" s="56">
        <f t="shared" si="276"/>
        <v>589434.31999999995</v>
      </c>
      <c r="G730" s="56">
        <f t="shared" si="276"/>
        <v>33200</v>
      </c>
      <c r="H730" s="56">
        <f t="shared" si="276"/>
        <v>34400</v>
      </c>
      <c r="I730" s="56">
        <f t="shared" si="276"/>
        <v>35500</v>
      </c>
      <c r="J730" s="56">
        <f t="shared" si="276"/>
        <v>36650</v>
      </c>
      <c r="K730" s="56">
        <f t="shared" si="276"/>
        <v>37850</v>
      </c>
      <c r="HS730" s="122"/>
      <c r="HT730" s="122"/>
      <c r="HU730" s="122"/>
      <c r="HV730" s="122"/>
      <c r="HW730" s="122"/>
      <c r="HX730" s="122"/>
      <c r="HY730" s="122"/>
      <c r="HZ730" s="122"/>
      <c r="IA730" s="122"/>
      <c r="IB730" s="122"/>
      <c r="IC730" s="122"/>
      <c r="ID730" s="122"/>
      <c r="IE730" s="122"/>
      <c r="IF730" s="122"/>
      <c r="IG730" s="122"/>
      <c r="IH730" s="122"/>
      <c r="II730" s="122"/>
    </row>
    <row r="731" spans="1:243" s="124" customFormat="1" ht="15" hidden="1" customHeight="1">
      <c r="A731" s="93" t="s">
        <v>2539</v>
      </c>
      <c r="B731" s="111" t="s">
        <v>2540</v>
      </c>
      <c r="C731" s="123"/>
      <c r="D731" s="56">
        <f t="shared" ref="D731:I731" si="278">SUM(D732:D734)</f>
        <v>65890.48</v>
      </c>
      <c r="E731" s="56">
        <f t="shared" si="278"/>
        <v>9919.49</v>
      </c>
      <c r="F731" s="56">
        <f t="shared" si="278"/>
        <v>589434.31999999995</v>
      </c>
      <c r="G731" s="56">
        <f t="shared" si="278"/>
        <v>33200</v>
      </c>
      <c r="H731" s="56">
        <f t="shared" si="278"/>
        <v>34400</v>
      </c>
      <c r="I731" s="56">
        <f t="shared" si="278"/>
        <v>35500</v>
      </c>
      <c r="J731" s="56">
        <f t="shared" ref="J731:K731" si="279">SUM(J732:J734)</f>
        <v>36650</v>
      </c>
      <c r="K731" s="56">
        <f t="shared" si="279"/>
        <v>37850</v>
      </c>
      <c r="HS731" s="122"/>
      <c r="HT731" s="122"/>
      <c r="HU731" s="122"/>
      <c r="HV731" s="122"/>
      <c r="HW731" s="122"/>
      <c r="HX731" s="122"/>
      <c r="HY731" s="122"/>
      <c r="HZ731" s="122"/>
      <c r="IA731" s="122"/>
      <c r="IB731" s="122"/>
      <c r="IC731" s="122"/>
      <c r="ID731" s="122"/>
      <c r="IE731" s="122"/>
      <c r="IF731" s="122"/>
      <c r="IG731" s="122"/>
      <c r="IH731" s="122"/>
      <c r="II731" s="122"/>
    </row>
    <row r="732" spans="1:243" s="124" customFormat="1" ht="15" hidden="1" customHeight="1">
      <c r="A732" s="93" t="s">
        <v>2541</v>
      </c>
      <c r="B732" s="111" t="s">
        <v>2542</v>
      </c>
      <c r="C732" s="123" t="s">
        <v>545</v>
      </c>
      <c r="D732" s="58">
        <v>0</v>
      </c>
      <c r="E732" s="58">
        <v>0</v>
      </c>
      <c r="F732" s="58">
        <f t="shared" ref="F732:K732" si="280">E732*1.0425</f>
        <v>0</v>
      </c>
      <c r="G732" s="58">
        <f t="shared" si="280"/>
        <v>0</v>
      </c>
      <c r="H732" s="58">
        <f t="shared" si="280"/>
        <v>0</v>
      </c>
      <c r="I732" s="58">
        <f t="shared" si="280"/>
        <v>0</v>
      </c>
      <c r="J732" s="58">
        <f t="shared" si="280"/>
        <v>0</v>
      </c>
      <c r="K732" s="58">
        <f t="shared" si="280"/>
        <v>0</v>
      </c>
      <c r="HS732" s="122"/>
      <c r="HT732" s="122"/>
      <c r="HU732" s="122"/>
      <c r="HV732" s="122"/>
      <c r="HW732" s="122"/>
      <c r="HX732" s="122"/>
      <c r="HY732" s="122"/>
      <c r="HZ732" s="122"/>
      <c r="IA732" s="122"/>
      <c r="IB732" s="122"/>
      <c r="IC732" s="122"/>
      <c r="ID732" s="122"/>
      <c r="IE732" s="122"/>
      <c r="IF732" s="122"/>
      <c r="IG732" s="122"/>
      <c r="IH732" s="122"/>
      <c r="II732" s="122"/>
    </row>
    <row r="733" spans="1:243" s="124" customFormat="1" ht="15" hidden="1" customHeight="1">
      <c r="A733" s="93" t="s">
        <v>2543</v>
      </c>
      <c r="B733" s="111" t="s">
        <v>2544</v>
      </c>
      <c r="C733" s="123" t="s">
        <v>537</v>
      </c>
      <c r="D733" s="58">
        <v>58673.13</v>
      </c>
      <c r="E733" s="58">
        <v>9919.49</v>
      </c>
      <c r="F733" s="58">
        <v>0</v>
      </c>
      <c r="G733" s="58"/>
      <c r="H733" s="58"/>
      <c r="I733" s="58"/>
      <c r="J733" s="58"/>
      <c r="K733" s="58"/>
      <c r="HS733" s="122"/>
      <c r="HT733" s="122"/>
      <c r="HU733" s="122"/>
      <c r="HV733" s="122"/>
      <c r="HW733" s="122"/>
      <c r="HX733" s="122"/>
      <c r="HY733" s="122"/>
      <c r="HZ733" s="122"/>
      <c r="IA733" s="122"/>
      <c r="IB733" s="122"/>
      <c r="IC733" s="122"/>
      <c r="ID733" s="122"/>
      <c r="IE733" s="122"/>
      <c r="IF733" s="122"/>
      <c r="IG733" s="122"/>
      <c r="IH733" s="122"/>
      <c r="II733" s="122"/>
    </row>
    <row r="734" spans="1:243" s="124" customFormat="1" ht="15" hidden="1" customHeight="1">
      <c r="A734" s="93" t="s">
        <v>2545</v>
      </c>
      <c r="B734" s="111" t="s">
        <v>2546</v>
      </c>
      <c r="C734" s="123" t="s">
        <v>29</v>
      </c>
      <c r="D734" s="58">
        <v>7217.35</v>
      </c>
      <c r="E734" s="58">
        <v>0</v>
      </c>
      <c r="F734" s="58">
        <v>589434.31999999995</v>
      </c>
      <c r="G734" s="58">
        <v>33200</v>
      </c>
      <c r="H734" s="58">
        <v>34400</v>
      </c>
      <c r="I734" s="58">
        <v>35500</v>
      </c>
      <c r="J734" s="58">
        <v>36650</v>
      </c>
      <c r="K734" s="58">
        <v>37850</v>
      </c>
      <c r="HS734" s="122"/>
      <c r="HT734" s="122"/>
      <c r="HU734" s="122"/>
      <c r="HV734" s="122"/>
      <c r="HW734" s="122"/>
      <c r="HX734" s="122"/>
      <c r="HY734" s="122"/>
      <c r="HZ734" s="122"/>
      <c r="IA734" s="122"/>
      <c r="IB734" s="122"/>
      <c r="IC734" s="122"/>
      <c r="ID734" s="122"/>
      <c r="IE734" s="122"/>
      <c r="IF734" s="122"/>
      <c r="IG734" s="122"/>
      <c r="IH734" s="122"/>
      <c r="II734" s="122"/>
    </row>
    <row r="735" spans="1:243" s="124" customFormat="1" ht="15" hidden="1" customHeight="1">
      <c r="A735" s="93" t="s">
        <v>3419</v>
      </c>
      <c r="B735" s="111" t="s">
        <v>3420</v>
      </c>
      <c r="C735" s="123"/>
      <c r="D735" s="58"/>
      <c r="E735" s="58"/>
      <c r="F735" s="58">
        <f>F736</f>
        <v>12381.52</v>
      </c>
      <c r="G735" s="58">
        <f t="shared" ref="G735:K735" si="281">G736</f>
        <v>0</v>
      </c>
      <c r="H735" s="58">
        <f t="shared" si="281"/>
        <v>0</v>
      </c>
      <c r="I735" s="58">
        <f t="shared" si="281"/>
        <v>0</v>
      </c>
      <c r="J735" s="58">
        <f t="shared" si="281"/>
        <v>0</v>
      </c>
      <c r="K735" s="58">
        <f t="shared" si="281"/>
        <v>0</v>
      </c>
      <c r="HS735" s="122"/>
      <c r="HT735" s="122"/>
      <c r="HU735" s="122"/>
      <c r="HV735" s="122"/>
      <c r="HW735" s="122"/>
      <c r="HX735" s="122"/>
      <c r="HY735" s="122"/>
      <c r="HZ735" s="122"/>
      <c r="IA735" s="122"/>
      <c r="IB735" s="122"/>
      <c r="IC735" s="122"/>
      <c r="ID735" s="122"/>
      <c r="IE735" s="122"/>
      <c r="IF735" s="122"/>
      <c r="IG735" s="122"/>
      <c r="IH735" s="122"/>
      <c r="II735" s="122"/>
    </row>
    <row r="736" spans="1:243" s="124" customFormat="1" ht="15" hidden="1" customHeight="1">
      <c r="A736" s="93" t="s">
        <v>3421</v>
      </c>
      <c r="B736" s="111" t="s">
        <v>2546</v>
      </c>
      <c r="C736" s="123" t="s">
        <v>29</v>
      </c>
      <c r="D736" s="58"/>
      <c r="E736" s="58"/>
      <c r="F736" s="58">
        <v>12381.52</v>
      </c>
      <c r="G736" s="58"/>
      <c r="H736" s="58"/>
      <c r="I736" s="58"/>
      <c r="J736" s="58"/>
      <c r="K736" s="58"/>
      <c r="HS736" s="122"/>
      <c r="HT736" s="122"/>
      <c r="HU736" s="122"/>
      <c r="HV736" s="122"/>
      <c r="HW736" s="122"/>
      <c r="HX736" s="122"/>
      <c r="HY736" s="122"/>
      <c r="HZ736" s="122"/>
      <c r="IA736" s="122"/>
      <c r="IB736" s="122"/>
      <c r="IC736" s="122"/>
      <c r="ID736" s="122"/>
      <c r="IE736" s="122"/>
      <c r="IF736" s="122"/>
      <c r="IG736" s="122"/>
      <c r="IH736" s="122"/>
      <c r="II736" s="122"/>
    </row>
    <row r="737" spans="1:243" s="103" customFormat="1" ht="15" customHeight="1">
      <c r="A737" s="95" t="s">
        <v>2547</v>
      </c>
      <c r="B737" s="110" t="s">
        <v>2548</v>
      </c>
      <c r="C737" s="123"/>
      <c r="D737" s="56">
        <f>D780+D776</f>
        <v>14440700.370000001</v>
      </c>
      <c r="E737" s="56">
        <f>E738</f>
        <v>1639886.5699999998</v>
      </c>
      <c r="F737" s="56">
        <f t="shared" ref="F737:K739" si="282">F738</f>
        <v>2454663.89</v>
      </c>
      <c r="G737" s="56">
        <f t="shared" si="282"/>
        <v>2509000</v>
      </c>
      <c r="H737" s="56">
        <f t="shared" si="282"/>
        <v>2576950</v>
      </c>
      <c r="I737" s="56">
        <f t="shared" si="282"/>
        <v>2661300</v>
      </c>
      <c r="J737" s="56">
        <f t="shared" si="282"/>
        <v>2748220</v>
      </c>
      <c r="K737" s="56">
        <f t="shared" si="282"/>
        <v>2838240</v>
      </c>
      <c r="HS737" s="102"/>
      <c r="HT737" s="102"/>
      <c r="HU737" s="102"/>
      <c r="HV737" s="102"/>
      <c r="HW737" s="102"/>
      <c r="HX737" s="102"/>
      <c r="HY737" s="102"/>
      <c r="HZ737" s="102"/>
      <c r="IA737" s="102"/>
      <c r="IB737" s="102"/>
      <c r="IC737" s="102"/>
      <c r="ID737" s="102"/>
      <c r="IE737" s="102"/>
      <c r="IF737" s="102"/>
      <c r="IG737" s="102"/>
      <c r="IH737" s="102"/>
      <c r="II737" s="102"/>
    </row>
    <row r="738" spans="1:243" s="103" customFormat="1" ht="20.25" customHeight="1">
      <c r="A738" s="95" t="s">
        <v>2932</v>
      </c>
      <c r="B738" s="110" t="s">
        <v>2934</v>
      </c>
      <c r="C738" s="123"/>
      <c r="D738" s="56"/>
      <c r="E738" s="56">
        <f>E739</f>
        <v>1639886.5699999998</v>
      </c>
      <c r="F738" s="56">
        <f t="shared" si="282"/>
        <v>2454663.89</v>
      </c>
      <c r="G738" s="56">
        <f t="shared" si="282"/>
        <v>2509000</v>
      </c>
      <c r="H738" s="56">
        <f t="shared" si="282"/>
        <v>2576950</v>
      </c>
      <c r="I738" s="56">
        <f t="shared" si="282"/>
        <v>2661300</v>
      </c>
      <c r="J738" s="56">
        <f t="shared" si="282"/>
        <v>2748220</v>
      </c>
      <c r="K738" s="56">
        <f t="shared" si="282"/>
        <v>2838240</v>
      </c>
      <c r="HS738" s="102"/>
      <c r="HT738" s="102"/>
      <c r="HU738" s="102"/>
      <c r="HV738" s="102"/>
      <c r="HW738" s="102"/>
      <c r="HX738" s="102"/>
      <c r="HY738" s="102"/>
      <c r="HZ738" s="102"/>
      <c r="IA738" s="102"/>
      <c r="IB738" s="102"/>
      <c r="IC738" s="102"/>
      <c r="ID738" s="102"/>
      <c r="IE738" s="102"/>
      <c r="IF738" s="102"/>
      <c r="IG738" s="102"/>
      <c r="IH738" s="102"/>
      <c r="II738" s="102"/>
    </row>
    <row r="739" spans="1:243" s="103" customFormat="1" ht="20.25" customHeight="1">
      <c r="A739" s="95" t="s">
        <v>2933</v>
      </c>
      <c r="B739" s="110" t="s">
        <v>2935</v>
      </c>
      <c r="C739" s="123"/>
      <c r="D739" s="56"/>
      <c r="E739" s="56">
        <f>E740</f>
        <v>1639886.5699999998</v>
      </c>
      <c r="F739" s="56">
        <f t="shared" si="282"/>
        <v>2454663.89</v>
      </c>
      <c r="G739" s="56">
        <f t="shared" si="282"/>
        <v>2509000</v>
      </c>
      <c r="H739" s="56">
        <f t="shared" si="282"/>
        <v>2576950</v>
      </c>
      <c r="I739" s="56">
        <f t="shared" si="282"/>
        <v>2661300</v>
      </c>
      <c r="J739" s="56">
        <f t="shared" si="282"/>
        <v>2748220</v>
      </c>
      <c r="K739" s="56">
        <f t="shared" si="282"/>
        <v>2838240</v>
      </c>
      <c r="HS739" s="102"/>
      <c r="HT739" s="102"/>
      <c r="HU739" s="102"/>
      <c r="HV739" s="102"/>
      <c r="HW739" s="102"/>
      <c r="HX739" s="102"/>
      <c r="HY739" s="102"/>
      <c r="HZ739" s="102"/>
      <c r="IA739" s="102"/>
      <c r="IB739" s="102"/>
      <c r="IC739" s="102"/>
      <c r="ID739" s="102"/>
      <c r="IE739" s="102"/>
      <c r="IF739" s="102"/>
      <c r="IG739" s="102"/>
      <c r="IH739" s="102"/>
      <c r="II739" s="102"/>
    </row>
    <row r="740" spans="1:243" s="103" customFormat="1" ht="20.25" customHeight="1">
      <c r="A740" s="95" t="s">
        <v>2936</v>
      </c>
      <c r="B740" s="110" t="s">
        <v>2937</v>
      </c>
      <c r="C740" s="123"/>
      <c r="D740" s="56"/>
      <c r="E740" s="56">
        <f t="shared" ref="E740:K740" si="283">E741+E759+E764+E770</f>
        <v>1639886.5699999998</v>
      </c>
      <c r="F740" s="56">
        <f t="shared" si="283"/>
        <v>2454663.89</v>
      </c>
      <c r="G740" s="56">
        <f t="shared" si="283"/>
        <v>2509000</v>
      </c>
      <c r="H740" s="56">
        <f t="shared" si="283"/>
        <v>2576950</v>
      </c>
      <c r="I740" s="56">
        <f t="shared" si="283"/>
        <v>2661300</v>
      </c>
      <c r="J740" s="56">
        <f t="shared" si="283"/>
        <v>2748220</v>
      </c>
      <c r="K740" s="56">
        <f t="shared" si="283"/>
        <v>2838240</v>
      </c>
      <c r="HS740" s="102"/>
      <c r="HT740" s="102"/>
      <c r="HU740" s="102"/>
      <c r="HV740" s="102"/>
      <c r="HW740" s="102"/>
      <c r="HX740" s="102"/>
      <c r="HY740" s="102"/>
      <c r="HZ740" s="102"/>
      <c r="IA740" s="102"/>
      <c r="IB740" s="102"/>
      <c r="IC740" s="102"/>
      <c r="ID740" s="102"/>
      <c r="IE740" s="102"/>
      <c r="IF740" s="102"/>
      <c r="IG740" s="102"/>
      <c r="IH740" s="102"/>
      <c r="II740" s="102"/>
    </row>
    <row r="741" spans="1:243" s="103" customFormat="1" ht="20.25" hidden="1" customHeight="1">
      <c r="A741" s="95" t="s">
        <v>2938</v>
      </c>
      <c r="B741" s="110" t="s">
        <v>2939</v>
      </c>
      <c r="C741" s="123"/>
      <c r="D741" s="56"/>
      <c r="E741" s="56">
        <f>SUM(E742:E756)</f>
        <v>1603328.74</v>
      </c>
      <c r="F741" s="56">
        <f t="shared" ref="F741:K741" si="284">SUM(F742:F758)</f>
        <v>2389435.2000000002</v>
      </c>
      <c r="G741" s="56">
        <f t="shared" si="284"/>
        <v>2509000</v>
      </c>
      <c r="H741" s="56">
        <f t="shared" si="284"/>
        <v>2576950</v>
      </c>
      <c r="I741" s="56">
        <f t="shared" si="284"/>
        <v>2661300</v>
      </c>
      <c r="J741" s="56">
        <f t="shared" si="284"/>
        <v>2748220</v>
      </c>
      <c r="K741" s="56">
        <f t="shared" si="284"/>
        <v>2838240</v>
      </c>
      <c r="HS741" s="102"/>
      <c r="HT741" s="102"/>
      <c r="HU741" s="102"/>
      <c r="HV741" s="102"/>
      <c r="HW741" s="102"/>
      <c r="HX741" s="102"/>
      <c r="HY741" s="102"/>
      <c r="HZ741" s="102"/>
      <c r="IA741" s="102"/>
      <c r="IB741" s="102"/>
      <c r="IC741" s="102"/>
      <c r="ID741" s="102"/>
      <c r="IE741" s="102"/>
      <c r="IF741" s="102"/>
      <c r="IG741" s="102"/>
      <c r="IH741" s="102"/>
      <c r="II741" s="102"/>
    </row>
    <row r="742" spans="1:243" s="103" customFormat="1" ht="13.5" hidden="1" customHeight="1">
      <c r="A742" s="93" t="s">
        <v>2940</v>
      </c>
      <c r="B742" s="111" t="s">
        <v>2566</v>
      </c>
      <c r="C742" s="123" t="s">
        <v>29</v>
      </c>
      <c r="D742" s="56"/>
      <c r="E742" s="58">
        <v>0</v>
      </c>
      <c r="F742" s="58">
        <v>0</v>
      </c>
      <c r="G742" s="58">
        <f t="shared" ref="G742:H742" si="285">F742*1.0375</f>
        <v>0</v>
      </c>
      <c r="H742" s="58">
        <f t="shared" si="285"/>
        <v>0</v>
      </c>
      <c r="I742" s="58">
        <f t="shared" ref="I742:K754" si="286">H742*1.0325</f>
        <v>0</v>
      </c>
      <c r="J742" s="58"/>
      <c r="K742" s="58"/>
      <c r="HS742" s="102"/>
      <c r="HT742" s="102"/>
      <c r="HU742" s="102"/>
      <c r="HV742" s="102"/>
      <c r="HW742" s="102"/>
      <c r="HX742" s="102"/>
      <c r="HY742" s="102"/>
      <c r="HZ742" s="102"/>
      <c r="IA742" s="102"/>
      <c r="IB742" s="102"/>
      <c r="IC742" s="102"/>
      <c r="ID742" s="102"/>
      <c r="IE742" s="102"/>
      <c r="IF742" s="102"/>
      <c r="IG742" s="102"/>
      <c r="IH742" s="102"/>
      <c r="II742" s="102"/>
    </row>
    <row r="743" spans="1:243" s="103" customFormat="1" ht="13.5" hidden="1" customHeight="1">
      <c r="A743" s="93" t="s">
        <v>2941</v>
      </c>
      <c r="B743" s="111" t="s">
        <v>2567</v>
      </c>
      <c r="C743" s="123" t="s">
        <v>29</v>
      </c>
      <c r="D743" s="56"/>
      <c r="E743" s="58">
        <v>0</v>
      </c>
      <c r="F743" s="58">
        <v>0</v>
      </c>
      <c r="G743" s="58">
        <f t="shared" ref="G743:H743" si="287">F743*1.0375</f>
        <v>0</v>
      </c>
      <c r="H743" s="58">
        <f t="shared" si="287"/>
        <v>0</v>
      </c>
      <c r="I743" s="58">
        <f t="shared" si="286"/>
        <v>0</v>
      </c>
      <c r="J743" s="58"/>
      <c r="K743" s="58"/>
      <c r="HS743" s="102"/>
      <c r="HT743" s="102"/>
      <c r="HU743" s="102"/>
      <c r="HV743" s="102"/>
      <c r="HW743" s="102"/>
      <c r="HX743" s="102"/>
      <c r="HY743" s="102"/>
      <c r="HZ743" s="102"/>
      <c r="IA743" s="102"/>
      <c r="IB743" s="102"/>
      <c r="IC743" s="102"/>
      <c r="ID743" s="102"/>
      <c r="IE743" s="102"/>
      <c r="IF743" s="102"/>
      <c r="IG743" s="102"/>
      <c r="IH743" s="102"/>
      <c r="II743" s="102"/>
    </row>
    <row r="744" spans="1:243" s="103" customFormat="1" ht="13.5" hidden="1" customHeight="1">
      <c r="A744" s="93" t="s">
        <v>2942</v>
      </c>
      <c r="B744" s="111" t="s">
        <v>2569</v>
      </c>
      <c r="C744" s="123" t="s">
        <v>29</v>
      </c>
      <c r="D744" s="56"/>
      <c r="E744" s="58">
        <v>625.36</v>
      </c>
      <c r="F744" s="58">
        <v>478.55</v>
      </c>
      <c r="G744" s="58">
        <v>400</v>
      </c>
      <c r="H744" s="58">
        <v>450</v>
      </c>
      <c r="I744" s="58">
        <v>500</v>
      </c>
      <c r="J744" s="58">
        <v>520</v>
      </c>
      <c r="K744" s="58">
        <v>540</v>
      </c>
      <c r="HS744" s="102"/>
      <c r="HT744" s="102"/>
      <c r="HU744" s="102"/>
      <c r="HV744" s="102"/>
      <c r="HW744" s="102"/>
      <c r="HX744" s="102"/>
      <c r="HY744" s="102"/>
      <c r="HZ744" s="102"/>
      <c r="IA744" s="102"/>
      <c r="IB744" s="102"/>
      <c r="IC744" s="102"/>
      <c r="ID744" s="102"/>
      <c r="IE744" s="102"/>
      <c r="IF744" s="102"/>
      <c r="IG744" s="102"/>
      <c r="IH744" s="102"/>
      <c r="II744" s="102"/>
    </row>
    <row r="745" spans="1:243" s="103" customFormat="1" ht="13.5" hidden="1" customHeight="1">
      <c r="A745" s="93" t="s">
        <v>2943</v>
      </c>
      <c r="B745" s="111" t="s">
        <v>1587</v>
      </c>
      <c r="C745" s="123" t="s">
        <v>29</v>
      </c>
      <c r="D745" s="56"/>
      <c r="E745" s="178"/>
      <c r="F745" s="178"/>
      <c r="G745" s="58">
        <f t="shared" ref="G745:H745" si="288">F745*1.0375</f>
        <v>0</v>
      </c>
      <c r="H745" s="58">
        <f t="shared" si="288"/>
        <v>0</v>
      </c>
      <c r="I745" s="58">
        <f t="shared" si="286"/>
        <v>0</v>
      </c>
      <c r="J745" s="58"/>
      <c r="K745" s="58"/>
      <c r="HS745" s="102"/>
      <c r="HT745" s="102"/>
      <c r="HU745" s="102"/>
      <c r="HV745" s="102"/>
      <c r="HW745" s="102"/>
      <c r="HX745" s="102"/>
      <c r="HY745" s="102"/>
      <c r="HZ745" s="102"/>
      <c r="IA745" s="102"/>
      <c r="IB745" s="102"/>
      <c r="IC745" s="102"/>
      <c r="ID745" s="102"/>
      <c r="IE745" s="102"/>
      <c r="IF745" s="102"/>
      <c r="IG745" s="102"/>
      <c r="IH745" s="102"/>
      <c r="II745" s="102"/>
    </row>
    <row r="746" spans="1:243" s="142" customFormat="1" ht="13.5" hidden="1" customHeight="1">
      <c r="A746" s="93" t="s">
        <v>3211</v>
      </c>
      <c r="B746" s="111" t="s">
        <v>1587</v>
      </c>
      <c r="C746" s="123" t="s">
        <v>29</v>
      </c>
      <c r="D746" s="58"/>
      <c r="E746" s="58">
        <v>698668.24</v>
      </c>
      <c r="F746" s="58">
        <v>958696.71</v>
      </c>
      <c r="G746" s="58">
        <v>1168800</v>
      </c>
      <c r="H746" s="58">
        <v>1212500</v>
      </c>
      <c r="I746" s="58">
        <v>1252000</v>
      </c>
      <c r="J746" s="58">
        <v>1292700</v>
      </c>
      <c r="K746" s="58">
        <v>1334700</v>
      </c>
      <c r="HS746" s="139"/>
      <c r="HT746" s="139"/>
      <c r="HU746" s="139"/>
      <c r="HV746" s="139"/>
      <c r="HW746" s="139"/>
      <c r="HX746" s="139"/>
      <c r="HY746" s="139"/>
      <c r="HZ746" s="139"/>
      <c r="IA746" s="139"/>
      <c r="IB746" s="139"/>
      <c r="IC746" s="139"/>
      <c r="ID746" s="139"/>
      <c r="IE746" s="139"/>
      <c r="IF746" s="139"/>
      <c r="IG746" s="139"/>
      <c r="IH746" s="139"/>
      <c r="II746" s="139"/>
    </row>
    <row r="747" spans="1:243" s="103" customFormat="1" ht="13.5" hidden="1" customHeight="1">
      <c r="A747" s="93" t="s">
        <v>3212</v>
      </c>
      <c r="B747" s="111" t="s">
        <v>2574</v>
      </c>
      <c r="C747" s="123" t="s">
        <v>173</v>
      </c>
      <c r="D747" s="56"/>
      <c r="E747" s="58">
        <v>12539.92</v>
      </c>
      <c r="F747" s="58">
        <v>718368.81</v>
      </c>
      <c r="G747" s="58">
        <v>27000</v>
      </c>
      <c r="H747" s="58">
        <v>9000</v>
      </c>
      <c r="I747" s="58">
        <v>10000</v>
      </c>
      <c r="J747" s="58">
        <v>11000</v>
      </c>
      <c r="K747" s="58">
        <v>12000</v>
      </c>
      <c r="HS747" s="102"/>
      <c r="HT747" s="102"/>
      <c r="HU747" s="102"/>
      <c r="HV747" s="102"/>
      <c r="HW747" s="102"/>
      <c r="HX747" s="102"/>
      <c r="HY747" s="102"/>
      <c r="HZ747" s="102"/>
      <c r="IA747" s="102"/>
      <c r="IB747" s="102"/>
      <c r="IC747" s="102"/>
      <c r="ID747" s="102"/>
      <c r="IE747" s="102"/>
      <c r="IF747" s="102"/>
      <c r="IG747" s="102"/>
      <c r="IH747" s="102"/>
      <c r="II747" s="102"/>
    </row>
    <row r="748" spans="1:243" s="103" customFormat="1" ht="13.5" hidden="1" customHeight="1">
      <c r="A748" s="93" t="s">
        <v>3213</v>
      </c>
      <c r="B748" s="111" t="s">
        <v>3214</v>
      </c>
      <c r="C748" s="123" t="s">
        <v>173</v>
      </c>
      <c r="D748" s="56"/>
      <c r="E748" s="58"/>
      <c r="F748" s="58">
        <v>5546.3</v>
      </c>
      <c r="G748" s="58">
        <v>9800</v>
      </c>
      <c r="H748" s="58">
        <v>3000</v>
      </c>
      <c r="I748" s="58">
        <v>3000</v>
      </c>
      <c r="J748" s="58">
        <v>3000</v>
      </c>
      <c r="K748" s="58">
        <v>3000</v>
      </c>
      <c r="HS748" s="102"/>
      <c r="HT748" s="102"/>
      <c r="HU748" s="102"/>
      <c r="HV748" s="102"/>
      <c r="HW748" s="102"/>
      <c r="HX748" s="102"/>
      <c r="HY748" s="102"/>
      <c r="HZ748" s="102"/>
      <c r="IA748" s="102"/>
      <c r="IB748" s="102"/>
      <c r="IC748" s="102"/>
      <c r="ID748" s="102"/>
      <c r="IE748" s="102"/>
      <c r="IF748" s="102"/>
      <c r="IG748" s="102"/>
      <c r="IH748" s="102"/>
      <c r="II748" s="102"/>
    </row>
    <row r="749" spans="1:243" s="103" customFormat="1" ht="13.5" hidden="1" customHeight="1">
      <c r="A749" s="93"/>
      <c r="B749" s="111" t="s">
        <v>2576</v>
      </c>
      <c r="C749" s="123" t="s">
        <v>29</v>
      </c>
      <c r="D749" s="56"/>
      <c r="E749" s="58">
        <v>473997.37</v>
      </c>
      <c r="F749" s="58">
        <v>0</v>
      </c>
      <c r="G749" s="58"/>
      <c r="H749" s="58"/>
      <c r="I749" s="58"/>
      <c r="J749" s="58"/>
      <c r="K749" s="58"/>
      <c r="HS749" s="102"/>
      <c r="HT749" s="102"/>
      <c r="HU749" s="102"/>
      <c r="HV749" s="102"/>
      <c r="HW749" s="102"/>
      <c r="HX749" s="102"/>
      <c r="HY749" s="102"/>
      <c r="HZ749" s="102"/>
      <c r="IA749" s="102"/>
      <c r="IB749" s="102"/>
      <c r="IC749" s="102"/>
      <c r="ID749" s="102"/>
      <c r="IE749" s="102"/>
      <c r="IF749" s="102"/>
      <c r="IG749" s="102"/>
      <c r="IH749" s="102"/>
      <c r="II749" s="102"/>
    </row>
    <row r="750" spans="1:243" s="103" customFormat="1" ht="13.5" hidden="1" customHeight="1">
      <c r="A750" s="93" t="s">
        <v>2945</v>
      </c>
      <c r="B750" s="111" t="s">
        <v>2583</v>
      </c>
      <c r="C750" s="123" t="s">
        <v>1571</v>
      </c>
      <c r="D750" s="56"/>
      <c r="E750" s="58">
        <v>19623.919999999998</v>
      </c>
      <c r="F750" s="58">
        <v>28560.28</v>
      </c>
      <c r="G750" s="58"/>
      <c r="H750" s="58"/>
      <c r="I750" s="58"/>
      <c r="J750" s="58"/>
      <c r="K750" s="58"/>
      <c r="HS750" s="102"/>
      <c r="HT750" s="102"/>
      <c r="HU750" s="102"/>
      <c r="HV750" s="102"/>
      <c r="HW750" s="102"/>
      <c r="HX750" s="102"/>
      <c r="HY750" s="102"/>
      <c r="HZ750" s="102"/>
      <c r="IA750" s="102"/>
      <c r="IB750" s="102"/>
      <c r="IC750" s="102"/>
      <c r="ID750" s="102"/>
      <c r="IE750" s="102"/>
      <c r="IF750" s="102"/>
      <c r="IG750" s="102"/>
      <c r="IH750" s="102"/>
      <c r="II750" s="102"/>
    </row>
    <row r="751" spans="1:243" s="103" customFormat="1" ht="13.5" hidden="1" customHeight="1">
      <c r="A751" s="93" t="s">
        <v>2986</v>
      </c>
      <c r="B751" s="111" t="s">
        <v>2987</v>
      </c>
      <c r="C751" s="123" t="s">
        <v>123</v>
      </c>
      <c r="D751" s="56"/>
      <c r="E751" s="58">
        <v>261081.86</v>
      </c>
      <c r="F751" s="58">
        <v>39036</v>
      </c>
      <c r="G751" s="58">
        <v>0</v>
      </c>
      <c r="H751" s="58">
        <f t="shared" ref="H751" si="289">G751*1.0375</f>
        <v>0</v>
      </c>
      <c r="I751" s="58">
        <f t="shared" si="286"/>
        <v>0</v>
      </c>
      <c r="J751" s="58">
        <f t="shared" si="286"/>
        <v>0</v>
      </c>
      <c r="K751" s="58">
        <f t="shared" si="286"/>
        <v>0</v>
      </c>
      <c r="HS751" s="102"/>
      <c r="HT751" s="102"/>
      <c r="HU751" s="102"/>
      <c r="HV751" s="102"/>
      <c r="HW751" s="102"/>
      <c r="HX751" s="102"/>
      <c r="HY751" s="102"/>
      <c r="HZ751" s="102"/>
      <c r="IA751" s="102"/>
      <c r="IB751" s="102"/>
      <c r="IC751" s="102"/>
      <c r="ID751" s="102"/>
      <c r="IE751" s="102"/>
      <c r="IF751" s="102"/>
      <c r="IG751" s="102"/>
      <c r="IH751" s="102"/>
      <c r="II751" s="102"/>
    </row>
    <row r="752" spans="1:243" s="103" customFormat="1" ht="13.5" hidden="1" customHeight="1">
      <c r="A752" s="93" t="s">
        <v>2988</v>
      </c>
      <c r="B752" s="111" t="s">
        <v>2989</v>
      </c>
      <c r="C752" s="123" t="s">
        <v>1926</v>
      </c>
      <c r="D752" s="56"/>
      <c r="E752" s="58">
        <v>7.99</v>
      </c>
      <c r="F752" s="58"/>
      <c r="G752" s="58">
        <f t="shared" ref="G752:H752" si="290">F752*1.0375</f>
        <v>0</v>
      </c>
      <c r="H752" s="58">
        <f t="shared" si="290"/>
        <v>0</v>
      </c>
      <c r="I752" s="58">
        <f t="shared" si="286"/>
        <v>0</v>
      </c>
      <c r="J752" s="58">
        <f t="shared" si="286"/>
        <v>0</v>
      </c>
      <c r="K752" s="58">
        <f t="shared" si="286"/>
        <v>0</v>
      </c>
      <c r="HS752" s="102"/>
      <c r="HT752" s="102"/>
      <c r="HU752" s="102"/>
      <c r="HV752" s="102"/>
      <c r="HW752" s="102"/>
      <c r="HX752" s="102"/>
      <c r="HY752" s="102"/>
      <c r="HZ752" s="102"/>
      <c r="IA752" s="102"/>
      <c r="IB752" s="102"/>
      <c r="IC752" s="102"/>
      <c r="ID752" s="102"/>
      <c r="IE752" s="102"/>
      <c r="IF752" s="102"/>
      <c r="IG752" s="102"/>
      <c r="IH752" s="102"/>
      <c r="II752" s="102"/>
    </row>
    <row r="753" spans="1:243" s="103" customFormat="1" ht="13.5" hidden="1" customHeight="1">
      <c r="A753" s="93" t="s">
        <v>3032</v>
      </c>
      <c r="B753" s="111" t="s">
        <v>3033</v>
      </c>
      <c r="C753" s="123" t="s">
        <v>343</v>
      </c>
      <c r="D753" s="56"/>
      <c r="E753" s="58">
        <v>129340.4</v>
      </c>
      <c r="F753" s="58"/>
      <c r="G753" s="58">
        <f t="shared" ref="G753:H753" si="291">F753*1.0375</f>
        <v>0</v>
      </c>
      <c r="H753" s="58">
        <f t="shared" si="291"/>
        <v>0</v>
      </c>
      <c r="I753" s="58">
        <f t="shared" si="286"/>
        <v>0</v>
      </c>
      <c r="J753" s="58">
        <f t="shared" si="286"/>
        <v>0</v>
      </c>
      <c r="K753" s="58">
        <f t="shared" si="286"/>
        <v>0</v>
      </c>
      <c r="HS753" s="102"/>
      <c r="HT753" s="102"/>
      <c r="HU753" s="102"/>
      <c r="HV753" s="102"/>
      <c r="HW753" s="102"/>
      <c r="HX753" s="102"/>
      <c r="HY753" s="102"/>
      <c r="HZ753" s="102"/>
      <c r="IA753" s="102"/>
      <c r="IB753" s="102"/>
      <c r="IC753" s="102"/>
      <c r="ID753" s="102"/>
      <c r="IE753" s="102"/>
      <c r="IF753" s="102"/>
      <c r="IG753" s="102"/>
      <c r="IH753" s="102"/>
      <c r="II753" s="102"/>
    </row>
    <row r="754" spans="1:243" s="103" customFormat="1" ht="13.5" hidden="1" customHeight="1">
      <c r="A754" s="93"/>
      <c r="B754" s="111" t="s">
        <v>2574</v>
      </c>
      <c r="C754" s="123" t="s">
        <v>173</v>
      </c>
      <c r="D754" s="56"/>
      <c r="E754" s="58">
        <v>6974.61</v>
      </c>
      <c r="F754" s="58"/>
      <c r="G754" s="58">
        <f t="shared" ref="G754:H754" si="292">F754*1.0375</f>
        <v>0</v>
      </c>
      <c r="H754" s="58">
        <f t="shared" si="292"/>
        <v>0</v>
      </c>
      <c r="I754" s="58">
        <f t="shared" si="286"/>
        <v>0</v>
      </c>
      <c r="J754" s="58">
        <f t="shared" si="286"/>
        <v>0</v>
      </c>
      <c r="K754" s="58">
        <f t="shared" si="286"/>
        <v>0</v>
      </c>
      <c r="HS754" s="102"/>
      <c r="HT754" s="102"/>
      <c r="HU754" s="102"/>
      <c r="HV754" s="102"/>
      <c r="HW754" s="102"/>
      <c r="HX754" s="102"/>
      <c r="HY754" s="102"/>
      <c r="HZ754" s="102"/>
      <c r="IA754" s="102"/>
      <c r="IB754" s="102"/>
      <c r="IC754" s="102"/>
      <c r="ID754" s="102"/>
      <c r="IE754" s="102"/>
      <c r="IF754" s="102"/>
      <c r="IG754" s="102"/>
      <c r="IH754" s="102"/>
      <c r="II754" s="102"/>
    </row>
    <row r="755" spans="1:243" s="103" customFormat="1" ht="13.5" hidden="1" customHeight="1">
      <c r="A755" s="93" t="s">
        <v>3215</v>
      </c>
      <c r="B755" s="111" t="s">
        <v>2576</v>
      </c>
      <c r="C755" s="123" t="s">
        <v>29</v>
      </c>
      <c r="D755" s="56"/>
      <c r="E755" s="58"/>
      <c r="F755" s="58">
        <v>627377.29</v>
      </c>
      <c r="G755" s="58">
        <v>1303000</v>
      </c>
      <c r="H755" s="58">
        <v>1352000</v>
      </c>
      <c r="I755" s="58">
        <v>1395800</v>
      </c>
      <c r="J755" s="58">
        <v>1441000</v>
      </c>
      <c r="K755" s="58">
        <v>1488000</v>
      </c>
      <c r="HS755" s="102"/>
      <c r="HT755" s="102"/>
      <c r="HU755" s="102"/>
      <c r="HV755" s="102"/>
      <c r="HW755" s="102"/>
      <c r="HX755" s="102"/>
      <c r="HY755" s="102"/>
      <c r="HZ755" s="102"/>
      <c r="IA755" s="102"/>
      <c r="IB755" s="102"/>
      <c r="IC755" s="102"/>
      <c r="ID755" s="102"/>
      <c r="IE755" s="102"/>
      <c r="IF755" s="102"/>
      <c r="IG755" s="102"/>
      <c r="IH755" s="102"/>
      <c r="II755" s="102"/>
    </row>
    <row r="756" spans="1:243" s="103" customFormat="1" ht="13.5" hidden="1" customHeight="1">
      <c r="A756" s="93" t="s">
        <v>3216</v>
      </c>
      <c r="B756" s="111" t="s">
        <v>3217</v>
      </c>
      <c r="C756" s="123" t="s">
        <v>218</v>
      </c>
      <c r="D756" s="56"/>
      <c r="E756" s="58">
        <v>469.07</v>
      </c>
      <c r="F756" s="58">
        <v>5311.44</v>
      </c>
      <c r="G756" s="58"/>
      <c r="H756" s="58"/>
      <c r="I756" s="58"/>
      <c r="J756" s="58"/>
      <c r="K756" s="58"/>
      <c r="HS756" s="102"/>
      <c r="HT756" s="102"/>
      <c r="HU756" s="102"/>
      <c r="HV756" s="102"/>
      <c r="HW756" s="102"/>
      <c r="HX756" s="102"/>
      <c r="HY756" s="102"/>
      <c r="HZ756" s="102"/>
      <c r="IA756" s="102"/>
      <c r="IB756" s="102"/>
      <c r="IC756" s="102"/>
      <c r="ID756" s="102"/>
      <c r="IE756" s="102"/>
      <c r="IF756" s="102"/>
      <c r="IG756" s="102"/>
      <c r="IH756" s="102"/>
      <c r="II756" s="102"/>
    </row>
    <row r="757" spans="1:243" s="103" customFormat="1" ht="13.5" hidden="1" customHeight="1">
      <c r="A757" s="93" t="s">
        <v>3253</v>
      </c>
      <c r="B757" s="111" t="s">
        <v>3254</v>
      </c>
      <c r="C757" s="123" t="s">
        <v>2103</v>
      </c>
      <c r="D757" s="56"/>
      <c r="E757" s="58"/>
      <c r="F757" s="58">
        <v>209.96</v>
      </c>
      <c r="G757" s="58"/>
      <c r="H757" s="58"/>
      <c r="I757" s="58"/>
      <c r="J757" s="58"/>
      <c r="K757" s="58"/>
      <c r="HS757" s="102"/>
      <c r="HT757" s="102"/>
      <c r="HU757" s="102"/>
      <c r="HV757" s="102"/>
      <c r="HW757" s="102"/>
      <c r="HX757" s="102"/>
      <c r="HY757" s="102"/>
      <c r="HZ757" s="102"/>
      <c r="IA757" s="102"/>
      <c r="IB757" s="102"/>
      <c r="IC757" s="102"/>
      <c r="ID757" s="102"/>
      <c r="IE757" s="102"/>
      <c r="IF757" s="102"/>
      <c r="IG757" s="102"/>
      <c r="IH757" s="102"/>
      <c r="II757" s="102"/>
    </row>
    <row r="758" spans="1:243" s="103" customFormat="1" ht="13.5" hidden="1" customHeight="1">
      <c r="A758" s="93" t="s">
        <v>3298</v>
      </c>
      <c r="B758" s="111" t="s">
        <v>3299</v>
      </c>
      <c r="C758" s="123" t="s">
        <v>1931</v>
      </c>
      <c r="D758" s="56"/>
      <c r="E758" s="58"/>
      <c r="F758" s="58">
        <v>5849.86</v>
      </c>
      <c r="G758" s="58"/>
      <c r="H758" s="58"/>
      <c r="I758" s="58"/>
      <c r="J758" s="58"/>
      <c r="K758" s="58"/>
      <c r="HS758" s="102"/>
      <c r="HT758" s="102"/>
      <c r="HU758" s="102"/>
      <c r="HV758" s="102"/>
      <c r="HW758" s="102"/>
      <c r="HX758" s="102"/>
      <c r="HY758" s="102"/>
      <c r="HZ758" s="102"/>
      <c r="IA758" s="102"/>
      <c r="IB758" s="102"/>
      <c r="IC758" s="102"/>
      <c r="ID758" s="102"/>
      <c r="IE758" s="102"/>
      <c r="IF758" s="102"/>
      <c r="IG758" s="102"/>
      <c r="IH758" s="102"/>
      <c r="II758" s="102"/>
    </row>
    <row r="759" spans="1:243" s="103" customFormat="1" ht="20.25" hidden="1" customHeight="1">
      <c r="A759" s="95" t="s">
        <v>2947</v>
      </c>
      <c r="B759" s="110" t="s">
        <v>2946</v>
      </c>
      <c r="C759" s="123"/>
      <c r="D759" s="56"/>
      <c r="E759" s="56">
        <f>SUM(E760:E761)</f>
        <v>1390.5</v>
      </c>
      <c r="F759" s="56">
        <f t="shared" ref="F759:K759" si="293">SUM(F760:F763)</f>
        <v>994.5</v>
      </c>
      <c r="G759" s="56">
        <f t="shared" si="293"/>
        <v>0</v>
      </c>
      <c r="H759" s="56">
        <f t="shared" si="293"/>
        <v>0</v>
      </c>
      <c r="I759" s="56">
        <f t="shared" si="293"/>
        <v>0</v>
      </c>
      <c r="J759" s="56">
        <f t="shared" si="293"/>
        <v>0</v>
      </c>
      <c r="K759" s="56">
        <f t="shared" si="293"/>
        <v>0</v>
      </c>
      <c r="HS759" s="102"/>
      <c r="HT759" s="102"/>
      <c r="HU759" s="102"/>
      <c r="HV759" s="102"/>
      <c r="HW759" s="102"/>
      <c r="HX759" s="102"/>
      <c r="HY759" s="102"/>
      <c r="HZ759" s="102"/>
      <c r="IA759" s="102"/>
      <c r="IB759" s="102"/>
      <c r="IC759" s="102"/>
      <c r="ID759" s="102"/>
      <c r="IE759" s="102"/>
      <c r="IF759" s="102"/>
      <c r="IG759" s="102"/>
      <c r="IH759" s="102"/>
      <c r="II759" s="102"/>
    </row>
    <row r="760" spans="1:243" s="142" customFormat="1" ht="16.5" hidden="1" customHeight="1">
      <c r="A760" s="93" t="s">
        <v>2948</v>
      </c>
      <c r="B760" s="111" t="s">
        <v>2576</v>
      </c>
      <c r="C760" s="123" t="s">
        <v>29</v>
      </c>
      <c r="D760" s="58"/>
      <c r="E760" s="58">
        <v>1136.02</v>
      </c>
      <c r="F760" s="58">
        <v>0</v>
      </c>
      <c r="G760" s="58"/>
      <c r="H760" s="58"/>
      <c r="I760" s="58"/>
      <c r="J760" s="58"/>
      <c r="K760" s="58"/>
      <c r="HS760" s="139"/>
      <c r="HT760" s="139"/>
      <c r="HU760" s="139"/>
      <c r="HV760" s="139"/>
      <c r="HW760" s="139"/>
      <c r="HX760" s="139"/>
      <c r="HY760" s="139"/>
      <c r="HZ760" s="139"/>
      <c r="IA760" s="139"/>
      <c r="IB760" s="139"/>
      <c r="IC760" s="139"/>
      <c r="ID760" s="139"/>
      <c r="IE760" s="139"/>
      <c r="IF760" s="139"/>
      <c r="IG760" s="139"/>
      <c r="IH760" s="139"/>
      <c r="II760" s="139"/>
    </row>
    <row r="761" spans="1:243" s="142" customFormat="1" ht="16.5" hidden="1" customHeight="1">
      <c r="A761" s="93"/>
      <c r="B761" s="111" t="s">
        <v>2569</v>
      </c>
      <c r="C761" s="123" t="s">
        <v>29</v>
      </c>
      <c r="D761" s="58"/>
      <c r="E761" s="58">
        <v>254.48</v>
      </c>
      <c r="F761" s="58"/>
      <c r="G761" s="58"/>
      <c r="H761" s="58"/>
      <c r="I761" s="58"/>
      <c r="J761" s="58"/>
      <c r="K761" s="58"/>
      <c r="HS761" s="139"/>
      <c r="HT761" s="139"/>
      <c r="HU761" s="139"/>
      <c r="HV761" s="139"/>
      <c r="HW761" s="139"/>
      <c r="HX761" s="139"/>
      <c r="HY761" s="139"/>
      <c r="HZ761" s="139"/>
      <c r="IA761" s="139"/>
      <c r="IB761" s="139"/>
      <c r="IC761" s="139"/>
      <c r="ID761" s="139"/>
      <c r="IE761" s="139"/>
      <c r="IF761" s="139"/>
      <c r="IG761" s="139"/>
      <c r="IH761" s="139"/>
      <c r="II761" s="139"/>
    </row>
    <row r="762" spans="1:243" s="142" customFormat="1" ht="16.5" hidden="1" customHeight="1">
      <c r="A762" s="93" t="s">
        <v>2974</v>
      </c>
      <c r="B762" s="111" t="s">
        <v>3255</v>
      </c>
      <c r="C762" s="123" t="s">
        <v>29</v>
      </c>
      <c r="D762" s="58"/>
      <c r="E762" s="58"/>
      <c r="F762" s="58">
        <v>246.09</v>
      </c>
      <c r="G762" s="58"/>
      <c r="H762" s="58"/>
      <c r="I762" s="58"/>
      <c r="J762" s="58"/>
      <c r="K762" s="58"/>
      <c r="HS762" s="139"/>
      <c r="HT762" s="139"/>
      <c r="HU762" s="139"/>
      <c r="HV762" s="139"/>
      <c r="HW762" s="139"/>
      <c r="HX762" s="139"/>
      <c r="HY762" s="139"/>
      <c r="HZ762" s="139"/>
      <c r="IA762" s="139"/>
      <c r="IB762" s="139"/>
      <c r="IC762" s="139"/>
      <c r="ID762" s="139"/>
      <c r="IE762" s="139"/>
      <c r="IF762" s="139"/>
      <c r="IG762" s="139"/>
      <c r="IH762" s="139"/>
      <c r="II762" s="139"/>
    </row>
    <row r="763" spans="1:243" s="142" customFormat="1" ht="16.5" hidden="1" customHeight="1">
      <c r="A763" s="93" t="s">
        <v>3256</v>
      </c>
      <c r="B763" s="111" t="s">
        <v>2576</v>
      </c>
      <c r="C763" s="123" t="s">
        <v>29</v>
      </c>
      <c r="D763" s="58"/>
      <c r="E763" s="58"/>
      <c r="F763" s="58">
        <v>748.41</v>
      </c>
      <c r="G763" s="58"/>
      <c r="H763" s="58"/>
      <c r="I763" s="58"/>
      <c r="J763" s="58"/>
      <c r="K763" s="58"/>
      <c r="HS763" s="139"/>
      <c r="HT763" s="139"/>
      <c r="HU763" s="139"/>
      <c r="HV763" s="139"/>
      <c r="HW763" s="139"/>
      <c r="HX763" s="139"/>
      <c r="HY763" s="139"/>
      <c r="HZ763" s="139"/>
      <c r="IA763" s="139"/>
      <c r="IB763" s="139"/>
      <c r="IC763" s="139"/>
      <c r="ID763" s="139"/>
      <c r="IE763" s="139"/>
      <c r="IF763" s="139"/>
      <c r="IG763" s="139"/>
      <c r="IH763" s="139"/>
      <c r="II763" s="139"/>
    </row>
    <row r="764" spans="1:243" s="103" customFormat="1" ht="20.25" hidden="1" customHeight="1">
      <c r="A764" s="95" t="s">
        <v>2949</v>
      </c>
      <c r="B764" s="110" t="s">
        <v>2950</v>
      </c>
      <c r="C764" s="123"/>
      <c r="D764" s="56"/>
      <c r="E764" s="56">
        <f>SUM(E765:E768)</f>
        <v>29713.13</v>
      </c>
      <c r="F764" s="56">
        <f>SUM(F765:F769)</f>
        <v>55331.039999999994</v>
      </c>
      <c r="G764" s="56">
        <f t="shared" ref="G764:I764" si="294">SUM(G765:G769)</f>
        <v>0</v>
      </c>
      <c r="H764" s="56">
        <f t="shared" si="294"/>
        <v>0</v>
      </c>
      <c r="I764" s="56">
        <f t="shared" si="294"/>
        <v>0</v>
      </c>
      <c r="J764" s="56">
        <f t="shared" ref="J764:K764" si="295">SUM(J765:J769)</f>
        <v>0</v>
      </c>
      <c r="K764" s="56">
        <f t="shared" si="295"/>
        <v>0</v>
      </c>
      <c r="HS764" s="102"/>
      <c r="HT764" s="102"/>
      <c r="HU764" s="102"/>
      <c r="HV764" s="102"/>
      <c r="HW764" s="102"/>
      <c r="HX764" s="102"/>
      <c r="HY764" s="102"/>
      <c r="HZ764" s="102"/>
      <c r="IA764" s="102"/>
      <c r="IB764" s="102"/>
      <c r="IC764" s="102"/>
      <c r="ID764" s="102"/>
      <c r="IE764" s="102"/>
      <c r="IF764" s="102"/>
      <c r="IG764" s="102"/>
      <c r="IH764" s="102"/>
      <c r="II764" s="102"/>
    </row>
    <row r="765" spans="1:243" s="142" customFormat="1" ht="14.25" hidden="1" customHeight="1">
      <c r="A765" s="93" t="s">
        <v>2951</v>
      </c>
      <c r="B765" s="111" t="s">
        <v>2566</v>
      </c>
      <c r="C765" s="123" t="s">
        <v>29</v>
      </c>
      <c r="D765" s="58"/>
      <c r="E765" s="58">
        <v>848.91</v>
      </c>
      <c r="F765" s="58"/>
      <c r="G765" s="58"/>
      <c r="H765" s="58"/>
      <c r="I765" s="58"/>
      <c r="J765" s="58"/>
      <c r="K765" s="58"/>
      <c r="HS765" s="139"/>
      <c r="HT765" s="139"/>
      <c r="HU765" s="139"/>
      <c r="HV765" s="139"/>
      <c r="HW765" s="139"/>
      <c r="HX765" s="139"/>
      <c r="HY765" s="139"/>
      <c r="HZ765" s="139"/>
      <c r="IA765" s="139"/>
      <c r="IB765" s="139"/>
      <c r="IC765" s="139"/>
      <c r="ID765" s="139"/>
      <c r="IE765" s="139"/>
      <c r="IF765" s="139"/>
      <c r="IG765" s="139"/>
      <c r="IH765" s="139"/>
      <c r="II765" s="139"/>
    </row>
    <row r="766" spans="1:243" s="142" customFormat="1" ht="14.25" hidden="1" customHeight="1">
      <c r="A766" s="93" t="s">
        <v>2952</v>
      </c>
      <c r="B766" s="111" t="s">
        <v>2567</v>
      </c>
      <c r="C766" s="123" t="s">
        <v>29</v>
      </c>
      <c r="D766" s="58"/>
      <c r="E766" s="58">
        <v>0</v>
      </c>
      <c r="F766" s="58"/>
      <c r="G766" s="58"/>
      <c r="H766" s="58"/>
      <c r="I766" s="58"/>
      <c r="J766" s="58"/>
      <c r="K766" s="58"/>
      <c r="HS766" s="139"/>
      <c r="HT766" s="139"/>
      <c r="HU766" s="139"/>
      <c r="HV766" s="139"/>
      <c r="HW766" s="139"/>
      <c r="HX766" s="139"/>
      <c r="HY766" s="139"/>
      <c r="HZ766" s="139"/>
      <c r="IA766" s="139"/>
      <c r="IB766" s="139"/>
      <c r="IC766" s="139"/>
      <c r="ID766" s="139"/>
      <c r="IE766" s="139"/>
      <c r="IF766" s="139"/>
      <c r="IG766" s="139"/>
      <c r="IH766" s="139"/>
      <c r="II766" s="139"/>
    </row>
    <row r="767" spans="1:243" s="142" customFormat="1" ht="14.25" hidden="1" customHeight="1">
      <c r="A767" s="93" t="s">
        <v>2953</v>
      </c>
      <c r="B767" s="111" t="s">
        <v>2576</v>
      </c>
      <c r="C767" s="123" t="s">
        <v>29</v>
      </c>
      <c r="D767" s="58"/>
      <c r="E767" s="58">
        <v>28864.22</v>
      </c>
      <c r="F767" s="58"/>
      <c r="G767" s="58"/>
      <c r="H767" s="58"/>
      <c r="I767" s="58"/>
      <c r="J767" s="58"/>
      <c r="K767" s="58"/>
      <c r="HS767" s="139"/>
      <c r="HT767" s="139"/>
      <c r="HU767" s="139"/>
      <c r="HV767" s="139"/>
      <c r="HW767" s="139"/>
      <c r="HX767" s="139"/>
      <c r="HY767" s="139"/>
      <c r="HZ767" s="139"/>
      <c r="IA767" s="139"/>
      <c r="IB767" s="139"/>
      <c r="IC767" s="139"/>
      <c r="ID767" s="139"/>
      <c r="IE767" s="139"/>
      <c r="IF767" s="139"/>
      <c r="IG767" s="139"/>
      <c r="IH767" s="139"/>
      <c r="II767" s="139"/>
    </row>
    <row r="768" spans="1:243" s="142" customFormat="1" ht="14.25" hidden="1" customHeight="1">
      <c r="A768" s="93" t="s">
        <v>2954</v>
      </c>
      <c r="B768" s="111" t="s">
        <v>2569</v>
      </c>
      <c r="C768" s="123" t="s">
        <v>29</v>
      </c>
      <c r="D768" s="58"/>
      <c r="E768" s="58">
        <v>0</v>
      </c>
      <c r="F768" s="58">
        <v>88.2</v>
      </c>
      <c r="G768" s="58"/>
      <c r="H768" s="58"/>
      <c r="I768" s="178"/>
      <c r="J768" s="178"/>
      <c r="K768" s="178"/>
      <c r="HS768" s="139"/>
      <c r="HT768" s="139"/>
      <c r="HU768" s="139"/>
      <c r="HV768" s="139"/>
      <c r="HW768" s="139"/>
      <c r="HX768" s="139"/>
      <c r="HY768" s="139"/>
      <c r="HZ768" s="139"/>
      <c r="IA768" s="139"/>
      <c r="IB768" s="139"/>
      <c r="IC768" s="139"/>
      <c r="ID768" s="139"/>
      <c r="IE768" s="139"/>
      <c r="IF768" s="139"/>
      <c r="IG768" s="139"/>
      <c r="IH768" s="139"/>
      <c r="II768" s="139"/>
    </row>
    <row r="769" spans="1:243" s="142" customFormat="1" ht="14.25" hidden="1" customHeight="1">
      <c r="A769" s="93" t="s">
        <v>3258</v>
      </c>
      <c r="B769" s="111" t="s">
        <v>2576</v>
      </c>
      <c r="C769" s="123" t="s">
        <v>29</v>
      </c>
      <c r="D769" s="58"/>
      <c r="E769" s="58"/>
      <c r="F769" s="58">
        <v>55242.84</v>
      </c>
      <c r="G769" s="58"/>
      <c r="H769" s="58"/>
      <c r="I769" s="178"/>
      <c r="J769" s="178"/>
      <c r="K769" s="178"/>
      <c r="HS769" s="139"/>
      <c r="HT769" s="139"/>
      <c r="HU769" s="139"/>
      <c r="HV769" s="139"/>
      <c r="HW769" s="139"/>
      <c r="HX769" s="139"/>
      <c r="HY769" s="139"/>
      <c r="HZ769" s="139"/>
      <c r="IA769" s="139"/>
      <c r="IB769" s="139"/>
      <c r="IC769" s="139"/>
      <c r="ID769" s="139"/>
      <c r="IE769" s="139"/>
      <c r="IF769" s="139"/>
      <c r="IG769" s="139"/>
      <c r="IH769" s="139"/>
      <c r="II769" s="139"/>
    </row>
    <row r="770" spans="1:243" s="103" customFormat="1" ht="20.25" hidden="1" customHeight="1">
      <c r="A770" s="95" t="s">
        <v>3072</v>
      </c>
      <c r="B770" s="110" t="s">
        <v>2955</v>
      </c>
      <c r="C770" s="123"/>
      <c r="D770" s="56"/>
      <c r="E770" s="56">
        <f>SUM(E771:E774)</f>
        <v>5454.2000000000007</v>
      </c>
      <c r="F770" s="56">
        <f>SUM(F771:F775)</f>
        <v>8903.15</v>
      </c>
      <c r="G770" s="56">
        <f t="shared" ref="G770:I770" si="296">SUM(G771:G775)</f>
        <v>0</v>
      </c>
      <c r="H770" s="56">
        <f t="shared" si="296"/>
        <v>0</v>
      </c>
      <c r="I770" s="56">
        <f t="shared" si="296"/>
        <v>0</v>
      </c>
      <c r="J770" s="56">
        <f t="shared" ref="J770:K770" si="297">SUM(J771:J775)</f>
        <v>0</v>
      </c>
      <c r="K770" s="56">
        <f t="shared" si="297"/>
        <v>0</v>
      </c>
      <c r="HS770" s="102"/>
      <c r="HT770" s="102"/>
      <c r="HU770" s="102"/>
      <c r="HV770" s="102"/>
      <c r="HW770" s="102"/>
      <c r="HX770" s="102"/>
      <c r="HY770" s="102"/>
      <c r="HZ770" s="102"/>
      <c r="IA770" s="102"/>
      <c r="IB770" s="102"/>
      <c r="IC770" s="102"/>
      <c r="ID770" s="102"/>
      <c r="IE770" s="102"/>
      <c r="IF770" s="102"/>
      <c r="IG770" s="102"/>
      <c r="IH770" s="102"/>
      <c r="II770" s="102"/>
    </row>
    <row r="771" spans="1:243" s="142" customFormat="1" ht="15" hidden="1" customHeight="1">
      <c r="A771" s="93" t="s">
        <v>3073</v>
      </c>
      <c r="B771" s="111" t="s">
        <v>2566</v>
      </c>
      <c r="C771" s="123" t="s">
        <v>29</v>
      </c>
      <c r="D771" s="58"/>
      <c r="E771" s="58">
        <v>534.80999999999995</v>
      </c>
      <c r="F771" s="58"/>
      <c r="G771" s="58"/>
      <c r="H771" s="58"/>
      <c r="I771" s="178"/>
      <c r="J771" s="178"/>
      <c r="K771" s="178"/>
      <c r="HS771" s="139"/>
      <c r="HT771" s="139"/>
      <c r="HU771" s="139"/>
      <c r="HV771" s="139"/>
      <c r="HW771" s="139"/>
      <c r="HX771" s="139"/>
      <c r="HY771" s="139"/>
      <c r="HZ771" s="139"/>
      <c r="IA771" s="139"/>
      <c r="IB771" s="139"/>
      <c r="IC771" s="139"/>
      <c r="ID771" s="139"/>
      <c r="IE771" s="139"/>
      <c r="IF771" s="139"/>
      <c r="IG771" s="139"/>
      <c r="IH771" s="139"/>
      <c r="II771" s="139"/>
    </row>
    <row r="772" spans="1:243" s="142" customFormat="1" ht="15" hidden="1" customHeight="1">
      <c r="A772" s="93" t="s">
        <v>3074</v>
      </c>
      <c r="B772" s="111" t="s">
        <v>2567</v>
      </c>
      <c r="C772" s="123" t="s">
        <v>29</v>
      </c>
      <c r="D772" s="58"/>
      <c r="E772" s="58">
        <v>0</v>
      </c>
      <c r="F772" s="58"/>
      <c r="G772" s="58"/>
      <c r="H772" s="58"/>
      <c r="I772" s="178"/>
      <c r="J772" s="178"/>
      <c r="K772" s="178"/>
      <c r="HS772" s="139"/>
      <c r="HT772" s="139"/>
      <c r="HU772" s="139"/>
      <c r="HV772" s="139"/>
      <c r="HW772" s="139"/>
      <c r="HX772" s="139"/>
      <c r="HY772" s="139"/>
      <c r="HZ772" s="139"/>
      <c r="IA772" s="139"/>
      <c r="IB772" s="139"/>
      <c r="IC772" s="139"/>
      <c r="ID772" s="139"/>
      <c r="IE772" s="139"/>
      <c r="IF772" s="139"/>
      <c r="IG772" s="139"/>
      <c r="IH772" s="139"/>
      <c r="II772" s="139"/>
    </row>
    <row r="773" spans="1:243" s="142" customFormat="1" ht="15" hidden="1" customHeight="1">
      <c r="A773" s="93" t="s">
        <v>3075</v>
      </c>
      <c r="B773" s="111" t="s">
        <v>2576</v>
      </c>
      <c r="C773" s="123" t="s">
        <v>29</v>
      </c>
      <c r="D773" s="58"/>
      <c r="E773" s="58">
        <v>4919.3900000000003</v>
      </c>
      <c r="F773" s="58"/>
      <c r="G773" s="58"/>
      <c r="H773" s="58"/>
      <c r="I773" s="178"/>
      <c r="J773" s="178"/>
      <c r="K773" s="178"/>
      <c r="HS773" s="139"/>
      <c r="HT773" s="139"/>
      <c r="HU773" s="139"/>
      <c r="HV773" s="139"/>
      <c r="HW773" s="139"/>
      <c r="HX773" s="139"/>
      <c r="HY773" s="139"/>
      <c r="HZ773" s="139"/>
      <c r="IA773" s="139"/>
      <c r="IB773" s="139"/>
      <c r="IC773" s="139"/>
      <c r="ID773" s="139"/>
      <c r="IE773" s="139"/>
      <c r="IF773" s="139"/>
      <c r="IG773" s="139"/>
      <c r="IH773" s="139"/>
      <c r="II773" s="139"/>
    </row>
    <row r="774" spans="1:243" s="142" customFormat="1" ht="15" hidden="1" customHeight="1">
      <c r="A774" s="93" t="s">
        <v>3076</v>
      </c>
      <c r="B774" s="111" t="s">
        <v>2569</v>
      </c>
      <c r="C774" s="123" t="s">
        <v>29</v>
      </c>
      <c r="D774" s="58"/>
      <c r="E774" s="58">
        <v>0</v>
      </c>
      <c r="F774" s="58">
        <v>49.98</v>
      </c>
      <c r="G774" s="58"/>
      <c r="H774" s="58"/>
      <c r="I774" s="178"/>
      <c r="J774" s="178"/>
      <c r="K774" s="178"/>
      <c r="HS774" s="139"/>
      <c r="HT774" s="139"/>
      <c r="HU774" s="139"/>
      <c r="HV774" s="139"/>
      <c r="HW774" s="139"/>
      <c r="HX774" s="139"/>
      <c r="HY774" s="139"/>
      <c r="HZ774" s="139"/>
      <c r="IA774" s="139"/>
      <c r="IB774" s="139"/>
      <c r="IC774" s="139"/>
      <c r="ID774" s="139"/>
      <c r="IE774" s="139"/>
      <c r="IF774" s="139"/>
      <c r="IG774" s="139"/>
      <c r="IH774" s="139"/>
      <c r="II774" s="139"/>
    </row>
    <row r="775" spans="1:243" s="142" customFormat="1" ht="15" hidden="1" customHeight="1">
      <c r="A775" s="93" t="s">
        <v>3257</v>
      </c>
      <c r="B775" s="111" t="s">
        <v>2576</v>
      </c>
      <c r="C775" s="123" t="s">
        <v>29</v>
      </c>
      <c r="D775" s="58"/>
      <c r="E775" s="58"/>
      <c r="F775" s="58">
        <v>8853.17</v>
      </c>
      <c r="G775" s="58"/>
      <c r="H775" s="58"/>
      <c r="I775" s="178"/>
      <c r="J775" s="178"/>
      <c r="K775" s="178"/>
      <c r="HS775" s="139"/>
      <c r="HT775" s="139"/>
      <c r="HU775" s="139"/>
      <c r="HV775" s="139"/>
      <c r="HW775" s="139"/>
      <c r="HX775" s="139"/>
      <c r="HY775" s="139"/>
      <c r="HZ775" s="139"/>
      <c r="IA775" s="139"/>
      <c r="IB775" s="139"/>
      <c r="IC775" s="139"/>
      <c r="ID775" s="139"/>
      <c r="IE775" s="139"/>
      <c r="IF775" s="139"/>
      <c r="IG775" s="139"/>
      <c r="IH775" s="139"/>
      <c r="II775" s="139"/>
    </row>
    <row r="776" spans="1:243" s="103" customFormat="1" ht="15" hidden="1" customHeight="1">
      <c r="A776" s="95"/>
      <c r="B776" s="110" t="s">
        <v>2549</v>
      </c>
      <c r="C776" s="123"/>
      <c r="D776" s="56">
        <f>D777</f>
        <v>12000000</v>
      </c>
      <c r="E776" s="56">
        <f t="shared" ref="E776:K778" si="298">E777</f>
        <v>0</v>
      </c>
      <c r="F776" s="56">
        <f t="shared" si="298"/>
        <v>0</v>
      </c>
      <c r="G776" s="56">
        <f t="shared" si="298"/>
        <v>0</v>
      </c>
      <c r="H776" s="56">
        <f t="shared" si="298"/>
        <v>0</v>
      </c>
      <c r="I776" s="56">
        <f t="shared" si="298"/>
        <v>0</v>
      </c>
      <c r="J776" s="56">
        <f t="shared" si="298"/>
        <v>0</v>
      </c>
      <c r="K776" s="56">
        <f t="shared" si="298"/>
        <v>0</v>
      </c>
      <c r="HS776" s="102"/>
      <c r="HT776" s="102"/>
      <c r="HU776" s="102"/>
      <c r="HV776" s="102"/>
      <c r="HW776" s="102"/>
      <c r="HX776" s="102"/>
      <c r="HY776" s="102"/>
      <c r="HZ776" s="102"/>
      <c r="IA776" s="102"/>
      <c r="IB776" s="102"/>
      <c r="IC776" s="102"/>
      <c r="ID776" s="102"/>
      <c r="IE776" s="102"/>
      <c r="IF776" s="102"/>
      <c r="IG776" s="102"/>
      <c r="IH776" s="102"/>
      <c r="II776" s="102"/>
    </row>
    <row r="777" spans="1:243" s="103" customFormat="1" ht="15" hidden="1" customHeight="1">
      <c r="A777" s="95"/>
      <c r="B777" s="110" t="s">
        <v>1227</v>
      </c>
      <c r="C777" s="123"/>
      <c r="D777" s="56">
        <f>D778</f>
        <v>12000000</v>
      </c>
      <c r="E777" s="56">
        <f t="shared" si="298"/>
        <v>0</v>
      </c>
      <c r="F777" s="56">
        <f t="shared" si="298"/>
        <v>0</v>
      </c>
      <c r="G777" s="56">
        <f t="shared" si="298"/>
        <v>0</v>
      </c>
      <c r="H777" s="56">
        <f t="shared" si="298"/>
        <v>0</v>
      </c>
      <c r="I777" s="56">
        <f t="shared" si="298"/>
        <v>0</v>
      </c>
      <c r="J777" s="56">
        <f t="shared" si="298"/>
        <v>0</v>
      </c>
      <c r="K777" s="56">
        <f t="shared" si="298"/>
        <v>0</v>
      </c>
      <c r="HS777" s="102"/>
      <c r="HT777" s="102"/>
      <c r="HU777" s="102"/>
      <c r="HV777" s="102"/>
      <c r="HW777" s="102"/>
      <c r="HX777" s="102"/>
      <c r="HY777" s="102"/>
      <c r="HZ777" s="102"/>
      <c r="IA777" s="102"/>
      <c r="IB777" s="102"/>
      <c r="IC777" s="102"/>
      <c r="ID777" s="102"/>
      <c r="IE777" s="102"/>
      <c r="IF777" s="102"/>
      <c r="IG777" s="102"/>
      <c r="IH777" s="102"/>
      <c r="II777" s="102"/>
    </row>
    <row r="778" spans="1:243" s="103" customFormat="1" ht="15" hidden="1" customHeight="1">
      <c r="A778" s="95"/>
      <c r="B778" s="110" t="s">
        <v>1227</v>
      </c>
      <c r="C778" s="123"/>
      <c r="D778" s="56">
        <f>D779</f>
        <v>12000000</v>
      </c>
      <c r="E778" s="56">
        <f t="shared" si="298"/>
        <v>0</v>
      </c>
      <c r="F778" s="56">
        <f t="shared" si="298"/>
        <v>0</v>
      </c>
      <c r="G778" s="56">
        <f t="shared" si="298"/>
        <v>0</v>
      </c>
      <c r="H778" s="56">
        <f t="shared" si="298"/>
        <v>0</v>
      </c>
      <c r="I778" s="56">
        <f t="shared" si="298"/>
        <v>0</v>
      </c>
      <c r="J778" s="56">
        <f t="shared" si="298"/>
        <v>0</v>
      </c>
      <c r="K778" s="56">
        <f t="shared" si="298"/>
        <v>0</v>
      </c>
      <c r="HS778" s="102"/>
      <c r="HT778" s="102"/>
      <c r="HU778" s="102"/>
      <c r="HV778" s="102"/>
      <c r="HW778" s="102"/>
      <c r="HX778" s="102"/>
      <c r="HY778" s="102"/>
      <c r="HZ778" s="102"/>
      <c r="IA778" s="102"/>
      <c r="IB778" s="102"/>
      <c r="IC778" s="102"/>
      <c r="ID778" s="102"/>
      <c r="IE778" s="102"/>
      <c r="IF778" s="102"/>
      <c r="IG778" s="102"/>
      <c r="IH778" s="102"/>
      <c r="II778" s="102"/>
    </row>
    <row r="779" spans="1:243" s="103" customFormat="1" ht="15" hidden="1" customHeight="1">
      <c r="A779" s="95"/>
      <c r="B779" s="110" t="s">
        <v>2550</v>
      </c>
      <c r="C779" s="123" t="s">
        <v>29</v>
      </c>
      <c r="D779" s="56">
        <v>12000000</v>
      </c>
      <c r="E779" s="56"/>
      <c r="F779" s="56"/>
      <c r="G779" s="56"/>
      <c r="H779" s="56"/>
      <c r="I779" s="56"/>
      <c r="J779" s="56"/>
      <c r="K779" s="56"/>
      <c r="HS779" s="102"/>
      <c r="HT779" s="102"/>
      <c r="HU779" s="102"/>
      <c r="HV779" s="102"/>
      <c r="HW779" s="102"/>
      <c r="HX779" s="102"/>
      <c r="HY779" s="102"/>
      <c r="HZ779" s="102"/>
      <c r="IA779" s="102"/>
      <c r="IB779" s="102"/>
      <c r="IC779" s="102"/>
      <c r="ID779" s="102"/>
      <c r="IE779" s="102"/>
      <c r="IF779" s="102"/>
      <c r="IG779" s="102"/>
      <c r="IH779" s="102"/>
      <c r="II779" s="102"/>
    </row>
    <row r="780" spans="1:243" s="103" customFormat="1" ht="15" hidden="1" customHeight="1">
      <c r="A780" s="95"/>
      <c r="B780" s="110" t="s">
        <v>2551</v>
      </c>
      <c r="C780" s="123"/>
      <c r="D780" s="56">
        <f t="shared" ref="D780:K780" si="299">D789+D781</f>
        <v>2440700.3700000006</v>
      </c>
      <c r="E780" s="56">
        <f t="shared" si="299"/>
        <v>0</v>
      </c>
      <c r="F780" s="56">
        <f t="shared" si="299"/>
        <v>0</v>
      </c>
      <c r="G780" s="56">
        <f t="shared" si="299"/>
        <v>0</v>
      </c>
      <c r="H780" s="56">
        <f t="shared" si="299"/>
        <v>0</v>
      </c>
      <c r="I780" s="56">
        <f t="shared" si="299"/>
        <v>0</v>
      </c>
      <c r="J780" s="56">
        <f t="shared" si="299"/>
        <v>0</v>
      </c>
      <c r="K780" s="56">
        <f t="shared" si="299"/>
        <v>0</v>
      </c>
      <c r="HS780" s="102"/>
      <c r="HT780" s="102"/>
      <c r="HU780" s="102"/>
      <c r="HV780" s="102"/>
      <c r="HW780" s="102"/>
      <c r="HX780" s="102"/>
      <c r="HY780" s="102"/>
      <c r="HZ780" s="102"/>
      <c r="IA780" s="102"/>
      <c r="IB780" s="102"/>
      <c r="IC780" s="102"/>
      <c r="ID780" s="102"/>
      <c r="IE780" s="102"/>
      <c r="IF780" s="102"/>
      <c r="IG780" s="102"/>
      <c r="IH780" s="102"/>
      <c r="II780" s="102"/>
    </row>
    <row r="781" spans="1:243" s="103" customFormat="1" ht="15" hidden="1" customHeight="1">
      <c r="A781" s="95"/>
      <c r="B781" s="110" t="s">
        <v>2552</v>
      </c>
      <c r="C781" s="123"/>
      <c r="D781" s="56">
        <f>D782</f>
        <v>108300.98000000001</v>
      </c>
      <c r="E781" s="56">
        <f t="shared" ref="E781:K782" si="300">E782</f>
        <v>0</v>
      </c>
      <c r="F781" s="56">
        <f t="shared" si="300"/>
        <v>0</v>
      </c>
      <c r="G781" s="56">
        <f t="shared" si="300"/>
        <v>0</v>
      </c>
      <c r="H781" s="56">
        <f t="shared" si="300"/>
        <v>0</v>
      </c>
      <c r="I781" s="56">
        <f t="shared" si="300"/>
        <v>0</v>
      </c>
      <c r="J781" s="56">
        <f t="shared" si="300"/>
        <v>0</v>
      </c>
      <c r="K781" s="56">
        <f t="shared" si="300"/>
        <v>0</v>
      </c>
      <c r="HS781" s="102"/>
      <c r="HT781" s="102"/>
      <c r="HU781" s="102"/>
      <c r="HV781" s="102"/>
      <c r="HW781" s="102"/>
      <c r="HX781" s="102"/>
      <c r="HY781" s="102"/>
      <c r="HZ781" s="102"/>
      <c r="IA781" s="102"/>
      <c r="IB781" s="102"/>
      <c r="IC781" s="102"/>
      <c r="ID781" s="102"/>
      <c r="IE781" s="102"/>
      <c r="IF781" s="102"/>
      <c r="IG781" s="102"/>
      <c r="IH781" s="102"/>
      <c r="II781" s="102"/>
    </row>
    <row r="782" spans="1:243" s="103" customFormat="1" ht="15" hidden="1" customHeight="1">
      <c r="A782" s="95"/>
      <c r="B782" s="110" t="s">
        <v>2553</v>
      </c>
      <c r="C782" s="123"/>
      <c r="D782" s="56">
        <f>D783</f>
        <v>108300.98000000001</v>
      </c>
      <c r="E782" s="56">
        <f t="shared" si="300"/>
        <v>0</v>
      </c>
      <c r="F782" s="56">
        <f t="shared" si="300"/>
        <v>0</v>
      </c>
      <c r="G782" s="56">
        <f t="shared" si="300"/>
        <v>0</v>
      </c>
      <c r="H782" s="56">
        <f t="shared" si="300"/>
        <v>0</v>
      </c>
      <c r="I782" s="56">
        <f t="shared" si="300"/>
        <v>0</v>
      </c>
      <c r="J782" s="56">
        <f t="shared" si="300"/>
        <v>0</v>
      </c>
      <c r="K782" s="56">
        <f t="shared" si="300"/>
        <v>0</v>
      </c>
      <c r="HS782" s="102"/>
      <c r="HT782" s="102"/>
      <c r="HU782" s="102"/>
      <c r="HV782" s="102"/>
      <c r="HW782" s="102"/>
      <c r="HX782" s="102"/>
      <c r="HY782" s="102"/>
      <c r="HZ782" s="102"/>
      <c r="IA782" s="102"/>
      <c r="IB782" s="102"/>
      <c r="IC782" s="102"/>
      <c r="ID782" s="102"/>
      <c r="IE782" s="102"/>
      <c r="IF782" s="102"/>
      <c r="IG782" s="102"/>
      <c r="IH782" s="102"/>
      <c r="II782" s="102"/>
    </row>
    <row r="783" spans="1:243" s="103" customFormat="1" ht="15" hidden="1" customHeight="1">
      <c r="A783" s="95"/>
      <c r="B783" s="110" t="s">
        <v>2554</v>
      </c>
      <c r="C783" s="123"/>
      <c r="D783" s="56">
        <f t="shared" ref="D783:K783" si="301">SUM(D784:D788)</f>
        <v>108300.98000000001</v>
      </c>
      <c r="E783" s="56">
        <f t="shared" si="301"/>
        <v>0</v>
      </c>
      <c r="F783" s="56">
        <f t="shared" si="301"/>
        <v>0</v>
      </c>
      <c r="G783" s="56">
        <f t="shared" si="301"/>
        <v>0</v>
      </c>
      <c r="H783" s="56">
        <f t="shared" si="301"/>
        <v>0</v>
      </c>
      <c r="I783" s="56">
        <f t="shared" si="301"/>
        <v>0</v>
      </c>
      <c r="J783" s="56">
        <f t="shared" si="301"/>
        <v>0</v>
      </c>
      <c r="K783" s="56">
        <f t="shared" si="301"/>
        <v>0</v>
      </c>
      <c r="HS783" s="102"/>
      <c r="HT783" s="102"/>
      <c r="HU783" s="102"/>
      <c r="HV783" s="102"/>
      <c r="HW783" s="102"/>
      <c r="HX783" s="102"/>
      <c r="HY783" s="102"/>
      <c r="HZ783" s="102"/>
      <c r="IA783" s="102"/>
      <c r="IB783" s="102"/>
      <c r="IC783" s="102"/>
      <c r="ID783" s="102"/>
      <c r="IE783" s="102"/>
      <c r="IF783" s="102"/>
      <c r="IG783" s="102"/>
      <c r="IH783" s="102"/>
      <c r="II783" s="102"/>
    </row>
    <row r="784" spans="1:243" s="103" customFormat="1" ht="15" hidden="1" customHeight="1">
      <c r="A784" s="93"/>
      <c r="B784" s="111" t="s">
        <v>2555</v>
      </c>
      <c r="C784" s="123" t="s">
        <v>221</v>
      </c>
      <c r="D784" s="56">
        <v>663.73</v>
      </c>
      <c r="E784" s="56"/>
      <c r="F784" s="56"/>
      <c r="G784" s="56"/>
      <c r="H784" s="56"/>
      <c r="I784" s="56"/>
      <c r="J784" s="56"/>
      <c r="K784" s="56"/>
      <c r="HS784" s="102"/>
      <c r="HT784" s="102"/>
      <c r="HU784" s="102"/>
      <c r="HV784" s="102"/>
      <c r="HW784" s="102"/>
      <c r="HX784" s="102"/>
      <c r="HY784" s="102"/>
      <c r="HZ784" s="102"/>
      <c r="IA784" s="102"/>
      <c r="IB784" s="102"/>
      <c r="IC784" s="102"/>
      <c r="ID784" s="102"/>
      <c r="IE784" s="102"/>
      <c r="IF784" s="102"/>
      <c r="IG784" s="102"/>
      <c r="IH784" s="102"/>
      <c r="II784" s="102"/>
    </row>
    <row r="785" spans="1:243" s="103" customFormat="1" ht="15" hidden="1" customHeight="1">
      <c r="A785" s="93"/>
      <c r="B785" s="111" t="s">
        <v>2556</v>
      </c>
      <c r="C785" s="123" t="s">
        <v>506</v>
      </c>
      <c r="D785" s="56">
        <v>905.2</v>
      </c>
      <c r="E785" s="56"/>
      <c r="F785" s="56"/>
      <c r="G785" s="56"/>
      <c r="H785" s="56"/>
      <c r="I785" s="56"/>
      <c r="J785" s="56"/>
      <c r="K785" s="56"/>
      <c r="HS785" s="102"/>
      <c r="HT785" s="102"/>
      <c r="HU785" s="102"/>
      <c r="HV785" s="102"/>
      <c r="HW785" s="102"/>
      <c r="HX785" s="102"/>
      <c r="HY785" s="102"/>
      <c r="HZ785" s="102"/>
      <c r="IA785" s="102"/>
      <c r="IB785" s="102"/>
      <c r="IC785" s="102"/>
      <c r="ID785" s="102"/>
      <c r="IE785" s="102"/>
      <c r="IF785" s="102"/>
      <c r="IG785" s="102"/>
      <c r="IH785" s="102"/>
      <c r="II785" s="102"/>
    </row>
    <row r="786" spans="1:243" s="103" customFormat="1" ht="15" hidden="1" customHeight="1">
      <c r="A786" s="93"/>
      <c r="B786" s="111" t="s">
        <v>2558</v>
      </c>
      <c r="C786" s="123" t="s">
        <v>482</v>
      </c>
      <c r="D786" s="56">
        <v>2304.36</v>
      </c>
      <c r="E786" s="56"/>
      <c r="F786" s="56"/>
      <c r="G786" s="56"/>
      <c r="H786" s="56"/>
      <c r="I786" s="56"/>
      <c r="J786" s="56"/>
      <c r="K786" s="56"/>
      <c r="HS786" s="102"/>
      <c r="HT786" s="102"/>
      <c r="HU786" s="102"/>
      <c r="HV786" s="102"/>
      <c r="HW786" s="102"/>
      <c r="HX786" s="102"/>
      <c r="HY786" s="102"/>
      <c r="HZ786" s="102"/>
      <c r="IA786" s="102"/>
      <c r="IB786" s="102"/>
      <c r="IC786" s="102"/>
      <c r="ID786" s="102"/>
      <c r="IE786" s="102"/>
      <c r="IF786" s="102"/>
      <c r="IG786" s="102"/>
      <c r="IH786" s="102"/>
      <c r="II786" s="102"/>
    </row>
    <row r="787" spans="1:243" s="103" customFormat="1" ht="15" hidden="1" customHeight="1">
      <c r="A787" s="93"/>
      <c r="B787" s="111" t="s">
        <v>2559</v>
      </c>
      <c r="C787" s="123" t="s">
        <v>408</v>
      </c>
      <c r="D787" s="56">
        <v>9000</v>
      </c>
      <c r="E787" s="56"/>
      <c r="F787" s="56"/>
      <c r="G787" s="56"/>
      <c r="H787" s="56"/>
      <c r="I787" s="56"/>
      <c r="J787" s="56"/>
      <c r="K787" s="56"/>
      <c r="HS787" s="102"/>
      <c r="HT787" s="102"/>
      <c r="HU787" s="102"/>
      <c r="HV787" s="102"/>
      <c r="HW787" s="102"/>
      <c r="HX787" s="102"/>
      <c r="HY787" s="102"/>
      <c r="HZ787" s="102"/>
      <c r="IA787" s="102"/>
      <c r="IB787" s="102"/>
      <c r="IC787" s="102"/>
      <c r="ID787" s="102"/>
      <c r="IE787" s="102"/>
      <c r="IF787" s="102"/>
      <c r="IG787" s="102"/>
      <c r="IH787" s="102"/>
      <c r="II787" s="102"/>
    </row>
    <row r="788" spans="1:243" s="103" customFormat="1" ht="15" hidden="1" customHeight="1">
      <c r="A788" s="93"/>
      <c r="B788" s="111" t="s">
        <v>2560</v>
      </c>
      <c r="C788" s="123" t="s">
        <v>218</v>
      </c>
      <c r="D788" s="56">
        <v>95427.69</v>
      </c>
      <c r="E788" s="56"/>
      <c r="F788" s="56"/>
      <c r="G788" s="56"/>
      <c r="H788" s="56"/>
      <c r="I788" s="56"/>
      <c r="J788" s="56"/>
      <c r="K788" s="56"/>
      <c r="HS788" s="102"/>
      <c r="HT788" s="102"/>
      <c r="HU788" s="102"/>
      <c r="HV788" s="102"/>
      <c r="HW788" s="102"/>
      <c r="HX788" s="102"/>
      <c r="HY788" s="102"/>
      <c r="HZ788" s="102"/>
      <c r="IA788" s="102"/>
      <c r="IB788" s="102"/>
      <c r="IC788" s="102"/>
      <c r="ID788" s="102"/>
      <c r="IE788" s="102"/>
      <c r="IF788" s="102"/>
      <c r="IG788" s="102"/>
      <c r="IH788" s="102"/>
      <c r="II788" s="102"/>
    </row>
    <row r="789" spans="1:243" s="103" customFormat="1" ht="15" hidden="1" customHeight="1">
      <c r="A789" s="95" t="s">
        <v>2561</v>
      </c>
      <c r="B789" s="110" t="s">
        <v>2562</v>
      </c>
      <c r="C789" s="123"/>
      <c r="D789" s="56">
        <f>D790</f>
        <v>2332399.3900000006</v>
      </c>
      <c r="E789" s="56"/>
      <c r="F789" s="56"/>
      <c r="G789" s="56"/>
      <c r="H789" s="56"/>
      <c r="I789" s="56"/>
      <c r="J789" s="56"/>
      <c r="K789" s="56"/>
      <c r="HS789" s="102"/>
      <c r="HT789" s="102"/>
      <c r="HU789" s="102"/>
      <c r="HV789" s="102"/>
      <c r="HW789" s="102"/>
      <c r="HX789" s="102"/>
      <c r="HY789" s="102"/>
      <c r="HZ789" s="102"/>
      <c r="IA789" s="102"/>
      <c r="IB789" s="102"/>
      <c r="IC789" s="102"/>
      <c r="ID789" s="102"/>
      <c r="IE789" s="102"/>
      <c r="IF789" s="102"/>
      <c r="IG789" s="102"/>
      <c r="IH789" s="102"/>
      <c r="II789" s="102"/>
    </row>
    <row r="790" spans="1:243" s="103" customFormat="1" ht="15" hidden="1" customHeight="1">
      <c r="A790" s="95" t="s">
        <v>2563</v>
      </c>
      <c r="B790" s="110" t="s">
        <v>2562</v>
      </c>
      <c r="C790" s="123"/>
      <c r="D790" s="56">
        <f>D791+D803+D813+D820</f>
        <v>2332399.3900000006</v>
      </c>
      <c r="E790" s="56"/>
      <c r="F790" s="56"/>
      <c r="G790" s="56"/>
      <c r="H790" s="56"/>
      <c r="I790" s="56"/>
      <c r="J790" s="56"/>
      <c r="K790" s="56"/>
      <c r="HS790" s="102"/>
      <c r="HT790" s="102"/>
      <c r="HU790" s="102"/>
      <c r="HV790" s="102"/>
      <c r="HW790" s="102"/>
      <c r="HX790" s="102"/>
      <c r="HY790" s="102"/>
      <c r="HZ790" s="102"/>
      <c r="IA790" s="102"/>
      <c r="IB790" s="102"/>
      <c r="IC790" s="102"/>
      <c r="ID790" s="102"/>
      <c r="IE790" s="102"/>
      <c r="IF790" s="102"/>
      <c r="IG790" s="102"/>
      <c r="IH790" s="102"/>
      <c r="II790" s="102"/>
    </row>
    <row r="791" spans="1:243" s="103" customFormat="1" ht="15" hidden="1" customHeight="1">
      <c r="A791" s="95" t="s">
        <v>2564</v>
      </c>
      <c r="B791" s="110" t="s">
        <v>2565</v>
      </c>
      <c r="C791" s="123"/>
      <c r="D791" s="56">
        <f>SUM(D792:D802,-D793)</f>
        <v>2128309.4600000004</v>
      </c>
      <c r="E791" s="56"/>
      <c r="F791" s="56"/>
      <c r="G791" s="56"/>
      <c r="H791" s="56"/>
      <c r="I791" s="56"/>
      <c r="J791" s="56"/>
      <c r="K791" s="56"/>
      <c r="HS791" s="102"/>
      <c r="HT791" s="102"/>
      <c r="HU791" s="102"/>
      <c r="HV791" s="102"/>
      <c r="HW791" s="102"/>
      <c r="HX791" s="102"/>
      <c r="HY791" s="102"/>
      <c r="HZ791" s="102"/>
      <c r="IA791" s="102"/>
      <c r="IB791" s="102"/>
      <c r="IC791" s="102"/>
      <c r="ID791" s="102"/>
      <c r="IE791" s="102"/>
      <c r="IF791" s="102"/>
      <c r="IG791" s="102"/>
      <c r="IH791" s="102"/>
      <c r="II791" s="102"/>
    </row>
    <row r="792" spans="1:243" s="103" customFormat="1" ht="15" hidden="1" customHeight="1">
      <c r="A792" s="95" t="s">
        <v>2568</v>
      </c>
      <c r="B792" s="110" t="s">
        <v>2569</v>
      </c>
      <c r="C792" s="123" t="s">
        <v>29</v>
      </c>
      <c r="D792" s="56">
        <v>9131.68</v>
      </c>
      <c r="E792" s="56"/>
      <c r="F792" s="56"/>
      <c r="G792" s="56"/>
      <c r="H792" s="56"/>
      <c r="I792" s="56"/>
      <c r="J792" s="56"/>
      <c r="K792" s="56"/>
      <c r="HS792" s="102"/>
      <c r="HT792" s="102"/>
      <c r="HU792" s="102"/>
      <c r="HV792" s="102"/>
      <c r="HW792" s="102"/>
      <c r="HX792" s="102"/>
      <c r="HY792" s="102"/>
      <c r="HZ792" s="102"/>
      <c r="IA792" s="102"/>
      <c r="IB792" s="102"/>
      <c r="IC792" s="102"/>
      <c r="ID792" s="102"/>
      <c r="IE792" s="102"/>
      <c r="IF792" s="102"/>
      <c r="IG792" s="102"/>
      <c r="IH792" s="102"/>
      <c r="II792" s="102"/>
    </row>
    <row r="793" spans="1:243" s="103" customFormat="1" ht="15" hidden="1" customHeight="1">
      <c r="A793" s="95" t="s">
        <v>2570</v>
      </c>
      <c r="B793" s="110" t="s">
        <v>2571</v>
      </c>
      <c r="C793" s="123"/>
      <c r="D793" s="56">
        <f>D794+D795</f>
        <v>471769.41000000003</v>
      </c>
      <c r="E793" s="56"/>
      <c r="F793" s="56"/>
      <c r="G793" s="56"/>
      <c r="H793" s="56"/>
      <c r="I793" s="56"/>
      <c r="J793" s="56"/>
      <c r="K793" s="56"/>
      <c r="HS793" s="102"/>
      <c r="HT793" s="102"/>
      <c r="HU793" s="102"/>
      <c r="HV793" s="102"/>
      <c r="HW793" s="102"/>
      <c r="HX793" s="102"/>
      <c r="HY793" s="102"/>
      <c r="HZ793" s="102"/>
      <c r="IA793" s="102"/>
      <c r="IB793" s="102"/>
      <c r="IC793" s="102"/>
      <c r="ID793" s="102"/>
      <c r="IE793" s="102"/>
      <c r="IF793" s="102"/>
      <c r="IG793" s="102"/>
      <c r="IH793" s="102"/>
      <c r="II793" s="102"/>
    </row>
    <row r="794" spans="1:243" s="124" customFormat="1" ht="15" hidden="1" customHeight="1">
      <c r="A794" s="95" t="s">
        <v>2572</v>
      </c>
      <c r="B794" s="110" t="s">
        <v>1587</v>
      </c>
      <c r="C794" s="123" t="s">
        <v>29</v>
      </c>
      <c r="D794" s="56">
        <v>461443.77</v>
      </c>
      <c r="E794" s="56"/>
      <c r="F794" s="56"/>
      <c r="G794" s="56"/>
      <c r="H794" s="56"/>
      <c r="I794" s="56"/>
      <c r="J794" s="56"/>
      <c r="K794" s="56"/>
      <c r="HS794" s="122"/>
      <c r="HT794" s="122"/>
      <c r="HU794" s="122"/>
      <c r="HV794" s="122"/>
      <c r="HW794" s="122"/>
      <c r="HX794" s="122"/>
      <c r="HY794" s="122"/>
      <c r="HZ794" s="122"/>
      <c r="IA794" s="122"/>
      <c r="IB794" s="122"/>
      <c r="IC794" s="122"/>
      <c r="ID794" s="122"/>
      <c r="IE794" s="122"/>
      <c r="IF794" s="122"/>
      <c r="IG794" s="122"/>
      <c r="IH794" s="122"/>
      <c r="II794" s="122"/>
    </row>
    <row r="795" spans="1:243" s="103" customFormat="1" ht="15" hidden="1" customHeight="1">
      <c r="A795" s="95" t="s">
        <v>2573</v>
      </c>
      <c r="B795" s="110" t="s">
        <v>2574</v>
      </c>
      <c r="C795" s="123" t="s">
        <v>173</v>
      </c>
      <c r="D795" s="56">
        <v>10325.64</v>
      </c>
      <c r="E795" s="56"/>
      <c r="F795" s="56"/>
      <c r="G795" s="56"/>
      <c r="H795" s="56"/>
      <c r="I795" s="56"/>
      <c r="J795" s="56"/>
      <c r="K795" s="56"/>
      <c r="HS795" s="102"/>
      <c r="HT795" s="102"/>
      <c r="HU795" s="102"/>
      <c r="HV795" s="102"/>
      <c r="HW795" s="102"/>
      <c r="HX795" s="102"/>
      <c r="HY795" s="102"/>
      <c r="HZ795" s="102"/>
      <c r="IA795" s="102"/>
      <c r="IB795" s="102"/>
      <c r="IC795" s="102"/>
      <c r="ID795" s="102"/>
      <c r="IE795" s="102"/>
      <c r="IF795" s="102"/>
      <c r="IG795" s="102"/>
      <c r="IH795" s="102"/>
      <c r="II795" s="102"/>
    </row>
    <row r="796" spans="1:243" s="124" customFormat="1" ht="15" hidden="1" customHeight="1">
      <c r="A796" s="95" t="s">
        <v>2575</v>
      </c>
      <c r="B796" s="110" t="s">
        <v>2576</v>
      </c>
      <c r="C796" s="123" t="s">
        <v>29</v>
      </c>
      <c r="D796" s="56">
        <v>806316.51</v>
      </c>
      <c r="E796" s="56"/>
      <c r="F796" s="56"/>
      <c r="G796" s="56"/>
      <c r="H796" s="56"/>
      <c r="I796" s="56"/>
      <c r="J796" s="56"/>
      <c r="K796" s="56"/>
      <c r="HS796" s="122"/>
      <c r="HT796" s="122"/>
      <c r="HU796" s="122"/>
      <c r="HV796" s="122"/>
      <c r="HW796" s="122"/>
      <c r="HX796" s="122"/>
      <c r="HY796" s="122"/>
      <c r="HZ796" s="122"/>
      <c r="IA796" s="122"/>
      <c r="IB796" s="122"/>
      <c r="IC796" s="122"/>
      <c r="ID796" s="122"/>
      <c r="IE796" s="122"/>
      <c r="IF796" s="122"/>
      <c r="IG796" s="122"/>
      <c r="IH796" s="122"/>
      <c r="II796" s="122"/>
    </row>
    <row r="797" spans="1:243" s="103" customFormat="1" ht="15" hidden="1" customHeight="1">
      <c r="A797" s="95" t="s">
        <v>2577</v>
      </c>
      <c r="B797" s="110" t="s">
        <v>1588</v>
      </c>
      <c r="C797" s="123" t="s">
        <v>494</v>
      </c>
      <c r="D797" s="56">
        <v>1668.09</v>
      </c>
      <c r="E797" s="56"/>
      <c r="F797" s="56"/>
      <c r="G797" s="56"/>
      <c r="H797" s="56"/>
      <c r="I797" s="56"/>
      <c r="J797" s="56"/>
      <c r="K797" s="56"/>
      <c r="HS797" s="102"/>
      <c r="HT797" s="102"/>
      <c r="HU797" s="102"/>
      <c r="HV797" s="102"/>
      <c r="HW797" s="102"/>
      <c r="HX797" s="102"/>
      <c r="HY797" s="102"/>
      <c r="HZ797" s="102"/>
      <c r="IA797" s="102"/>
      <c r="IB797" s="102"/>
      <c r="IC797" s="102"/>
      <c r="ID797" s="102"/>
      <c r="IE797" s="102"/>
      <c r="IF797" s="102"/>
      <c r="IG797" s="102"/>
      <c r="IH797" s="102"/>
      <c r="II797" s="102"/>
    </row>
    <row r="798" spans="1:243" s="103" customFormat="1" ht="15" hidden="1" customHeight="1">
      <c r="A798" s="95" t="s">
        <v>2578</v>
      </c>
      <c r="B798" s="110" t="s">
        <v>2579</v>
      </c>
      <c r="C798" s="123" t="s">
        <v>343</v>
      </c>
      <c r="D798" s="56">
        <v>84610.84</v>
      </c>
      <c r="E798" s="56"/>
      <c r="F798" s="56"/>
      <c r="G798" s="56"/>
      <c r="H798" s="56"/>
      <c r="I798" s="56"/>
      <c r="J798" s="56"/>
      <c r="K798" s="56"/>
      <c r="HS798" s="102"/>
      <c r="HT798" s="102"/>
      <c r="HU798" s="102"/>
      <c r="HV798" s="102"/>
      <c r="HW798" s="102"/>
      <c r="HX798" s="102"/>
      <c r="HY798" s="102"/>
      <c r="HZ798" s="102"/>
      <c r="IA798" s="102"/>
      <c r="IB798" s="102"/>
      <c r="IC798" s="102"/>
      <c r="ID798" s="102"/>
      <c r="IE798" s="102"/>
      <c r="IF798" s="102"/>
      <c r="IG798" s="102"/>
      <c r="IH798" s="102"/>
      <c r="II798" s="102"/>
    </row>
    <row r="799" spans="1:243" s="103" customFormat="1" ht="15" hidden="1" customHeight="1">
      <c r="A799" s="95" t="s">
        <v>2580</v>
      </c>
      <c r="B799" s="110" t="s">
        <v>2581</v>
      </c>
      <c r="C799" s="123" t="s">
        <v>123</v>
      </c>
      <c r="D799" s="56">
        <v>571550.44999999995</v>
      </c>
      <c r="E799" s="56"/>
      <c r="F799" s="56"/>
      <c r="G799" s="56"/>
      <c r="H799" s="56"/>
      <c r="I799" s="56"/>
      <c r="J799" s="56"/>
      <c r="K799" s="56"/>
      <c r="HS799" s="102"/>
      <c r="HT799" s="102"/>
      <c r="HU799" s="102"/>
      <c r="HV799" s="102"/>
      <c r="HW799" s="102"/>
      <c r="HX799" s="102"/>
      <c r="HY799" s="102"/>
      <c r="HZ799" s="102"/>
      <c r="IA799" s="102"/>
      <c r="IB799" s="102"/>
      <c r="IC799" s="102"/>
      <c r="ID799" s="102"/>
      <c r="IE799" s="102"/>
      <c r="IF799" s="102"/>
      <c r="IG799" s="102"/>
      <c r="IH799" s="102"/>
      <c r="II799" s="102"/>
    </row>
    <row r="800" spans="1:243" s="103" customFormat="1" ht="15" hidden="1" customHeight="1">
      <c r="A800" s="95" t="s">
        <v>2582</v>
      </c>
      <c r="B800" s="110" t="s">
        <v>2583</v>
      </c>
      <c r="C800" s="123" t="s">
        <v>1571</v>
      </c>
      <c r="D800" s="56">
        <v>17849.169999999998</v>
      </c>
      <c r="E800" s="56"/>
      <c r="F800" s="56"/>
      <c r="G800" s="56"/>
      <c r="H800" s="56"/>
      <c r="I800" s="56"/>
      <c r="J800" s="56"/>
      <c r="K800" s="56"/>
      <c r="HS800" s="102"/>
      <c r="HT800" s="102"/>
      <c r="HU800" s="102"/>
      <c r="HV800" s="102"/>
      <c r="HW800" s="102"/>
      <c r="HX800" s="102"/>
      <c r="HY800" s="102"/>
      <c r="HZ800" s="102"/>
      <c r="IA800" s="102"/>
      <c r="IB800" s="102"/>
      <c r="IC800" s="102"/>
      <c r="ID800" s="102"/>
      <c r="IE800" s="102"/>
      <c r="IF800" s="102"/>
      <c r="IG800" s="102"/>
      <c r="IH800" s="102"/>
      <c r="II800" s="102"/>
    </row>
    <row r="801" spans="1:243" s="103" customFormat="1" ht="15" hidden="1" customHeight="1">
      <c r="A801" s="95" t="s">
        <v>2584</v>
      </c>
      <c r="B801" s="110" t="s">
        <v>2585</v>
      </c>
      <c r="C801" s="123" t="s">
        <v>29</v>
      </c>
      <c r="D801" s="56">
        <v>9965.44</v>
      </c>
      <c r="E801" s="56"/>
      <c r="F801" s="56"/>
      <c r="G801" s="56"/>
      <c r="H801" s="56"/>
      <c r="I801" s="56"/>
      <c r="J801" s="56"/>
      <c r="K801" s="56"/>
      <c r="HS801" s="102"/>
      <c r="HT801" s="102"/>
      <c r="HU801" s="102"/>
      <c r="HV801" s="102"/>
      <c r="HW801" s="102"/>
      <c r="HX801" s="102"/>
      <c r="HY801" s="102"/>
      <c r="HZ801" s="102"/>
      <c r="IA801" s="102"/>
      <c r="IB801" s="102"/>
      <c r="IC801" s="102"/>
      <c r="ID801" s="102"/>
      <c r="IE801" s="102"/>
      <c r="IF801" s="102"/>
      <c r="IG801" s="102"/>
      <c r="IH801" s="102"/>
      <c r="II801" s="102"/>
    </row>
    <row r="802" spans="1:243" s="103" customFormat="1" ht="15" hidden="1" customHeight="1">
      <c r="A802" s="95" t="s">
        <v>2586</v>
      </c>
      <c r="B802" s="110" t="s">
        <v>2587</v>
      </c>
      <c r="C802" s="123" t="s">
        <v>328</v>
      </c>
      <c r="D802" s="56">
        <v>155447.87</v>
      </c>
      <c r="E802" s="56"/>
      <c r="F802" s="56"/>
      <c r="G802" s="56"/>
      <c r="H802" s="56"/>
      <c r="I802" s="56"/>
      <c r="J802" s="56"/>
      <c r="K802" s="56"/>
      <c r="HS802" s="102"/>
      <c r="HT802" s="102"/>
      <c r="HU802" s="102"/>
      <c r="HV802" s="102"/>
      <c r="HW802" s="102"/>
      <c r="HX802" s="102"/>
      <c r="HY802" s="102"/>
      <c r="HZ802" s="102"/>
      <c r="IA802" s="102"/>
      <c r="IB802" s="102"/>
      <c r="IC802" s="102"/>
      <c r="ID802" s="102"/>
      <c r="IE802" s="102"/>
      <c r="IF802" s="102"/>
      <c r="IG802" s="102"/>
      <c r="IH802" s="102"/>
      <c r="II802" s="102"/>
    </row>
    <row r="803" spans="1:243" s="103" customFormat="1" ht="15" hidden="1" customHeight="1">
      <c r="A803" s="95" t="s">
        <v>2588</v>
      </c>
      <c r="B803" s="110" t="s">
        <v>2589</v>
      </c>
      <c r="C803" s="123"/>
      <c r="D803" s="56">
        <f t="shared" ref="D803:I803" si="302">SUM(D804:D812,-D809)</f>
        <v>131793.14000000001</v>
      </c>
      <c r="E803" s="56">
        <f t="shared" si="302"/>
        <v>0</v>
      </c>
      <c r="F803" s="56">
        <f t="shared" si="302"/>
        <v>0</v>
      </c>
      <c r="G803" s="56">
        <f t="shared" si="302"/>
        <v>0</v>
      </c>
      <c r="H803" s="56">
        <f t="shared" si="302"/>
        <v>0</v>
      </c>
      <c r="I803" s="56">
        <f t="shared" si="302"/>
        <v>0</v>
      </c>
      <c r="J803" s="56">
        <f t="shared" ref="J803:K803" si="303">SUM(J804:J812,-J809)</f>
        <v>0</v>
      </c>
      <c r="K803" s="56">
        <f t="shared" si="303"/>
        <v>0</v>
      </c>
      <c r="HS803" s="102"/>
      <c r="HT803" s="102"/>
      <c r="HU803" s="102"/>
      <c r="HV803" s="102"/>
      <c r="HW803" s="102"/>
      <c r="HX803" s="102"/>
      <c r="HY803" s="102"/>
      <c r="HZ803" s="102"/>
      <c r="IA803" s="102"/>
      <c r="IB803" s="102"/>
      <c r="IC803" s="102"/>
      <c r="ID803" s="102"/>
      <c r="IE803" s="102"/>
      <c r="IF803" s="102"/>
      <c r="IG803" s="102"/>
      <c r="IH803" s="102"/>
      <c r="II803" s="102"/>
    </row>
    <row r="804" spans="1:243" s="103" customFormat="1" ht="15" hidden="1" customHeight="1">
      <c r="A804" s="95" t="s">
        <v>2590</v>
      </c>
      <c r="B804" s="110" t="s">
        <v>2566</v>
      </c>
      <c r="C804" s="123" t="s">
        <v>29</v>
      </c>
      <c r="D804" s="56">
        <v>0</v>
      </c>
      <c r="E804" s="56"/>
      <c r="F804" s="56"/>
      <c r="G804" s="56"/>
      <c r="H804" s="56"/>
      <c r="I804" s="56"/>
      <c r="J804" s="56"/>
      <c r="K804" s="56"/>
      <c r="HS804" s="102"/>
      <c r="HT804" s="102"/>
      <c r="HU804" s="102"/>
      <c r="HV804" s="102"/>
      <c r="HW804" s="102"/>
      <c r="HX804" s="102"/>
      <c r="HY804" s="102"/>
      <c r="HZ804" s="102"/>
      <c r="IA804" s="102"/>
      <c r="IB804" s="102"/>
      <c r="IC804" s="102"/>
      <c r="ID804" s="102"/>
      <c r="IE804" s="102"/>
      <c r="IF804" s="102"/>
      <c r="IG804" s="102"/>
      <c r="IH804" s="102"/>
      <c r="II804" s="102"/>
    </row>
    <row r="805" spans="1:243" s="103" customFormat="1" ht="15" hidden="1" customHeight="1">
      <c r="A805" s="95" t="s">
        <v>2591</v>
      </c>
      <c r="B805" s="110" t="s">
        <v>2567</v>
      </c>
      <c r="C805" s="123" t="s">
        <v>29</v>
      </c>
      <c r="D805" s="56">
        <v>0</v>
      </c>
      <c r="E805" s="56"/>
      <c r="F805" s="56"/>
      <c r="G805" s="56"/>
      <c r="H805" s="56"/>
      <c r="I805" s="56"/>
      <c r="J805" s="56"/>
      <c r="K805" s="56"/>
      <c r="HS805" s="102"/>
      <c r="HT805" s="102"/>
      <c r="HU805" s="102"/>
      <c r="HV805" s="102"/>
      <c r="HW805" s="102"/>
      <c r="HX805" s="102"/>
      <c r="HY805" s="102"/>
      <c r="HZ805" s="102"/>
      <c r="IA805" s="102"/>
      <c r="IB805" s="102"/>
      <c r="IC805" s="102"/>
      <c r="ID805" s="102"/>
      <c r="IE805" s="102"/>
      <c r="IF805" s="102"/>
      <c r="IG805" s="102"/>
      <c r="IH805" s="102"/>
      <c r="II805" s="102"/>
    </row>
    <row r="806" spans="1:243" s="103" customFormat="1" ht="15" hidden="1" customHeight="1">
      <c r="A806" s="95" t="s">
        <v>2592</v>
      </c>
      <c r="B806" s="110" t="s">
        <v>2569</v>
      </c>
      <c r="C806" s="123" t="s">
        <v>29</v>
      </c>
      <c r="D806" s="56">
        <v>2561.4499999999998</v>
      </c>
      <c r="E806" s="56"/>
      <c r="F806" s="56"/>
      <c r="G806" s="56"/>
      <c r="H806" s="56"/>
      <c r="I806" s="56"/>
      <c r="J806" s="56"/>
      <c r="K806" s="56"/>
      <c r="HS806" s="102"/>
      <c r="HT806" s="102"/>
      <c r="HU806" s="102"/>
      <c r="HV806" s="102"/>
      <c r="HW806" s="102"/>
      <c r="HX806" s="102"/>
      <c r="HY806" s="102"/>
      <c r="HZ806" s="102"/>
      <c r="IA806" s="102"/>
      <c r="IB806" s="102"/>
      <c r="IC806" s="102"/>
      <c r="ID806" s="102"/>
      <c r="IE806" s="102"/>
      <c r="IF806" s="102"/>
      <c r="IG806" s="102"/>
      <c r="IH806" s="102"/>
      <c r="II806" s="102"/>
    </row>
    <row r="807" spans="1:243" s="103" customFormat="1" ht="15" hidden="1" customHeight="1">
      <c r="A807" s="95" t="s">
        <v>2593</v>
      </c>
      <c r="B807" s="110" t="s">
        <v>2576</v>
      </c>
      <c r="C807" s="123" t="s">
        <v>29</v>
      </c>
      <c r="D807" s="56">
        <v>2428.5</v>
      </c>
      <c r="E807" s="56"/>
      <c r="F807" s="56"/>
      <c r="G807" s="56"/>
      <c r="H807" s="56"/>
      <c r="I807" s="56"/>
      <c r="J807" s="56"/>
      <c r="K807" s="56"/>
      <c r="HS807" s="102"/>
      <c r="HT807" s="102"/>
      <c r="HU807" s="102"/>
      <c r="HV807" s="102"/>
      <c r="HW807" s="102"/>
      <c r="HX807" s="102"/>
      <c r="HY807" s="102"/>
      <c r="HZ807" s="102"/>
      <c r="IA807" s="102"/>
      <c r="IB807" s="102"/>
      <c r="IC807" s="102"/>
      <c r="ID807" s="102"/>
      <c r="IE807" s="102"/>
      <c r="IF807" s="102"/>
      <c r="IG807" s="102"/>
      <c r="IH807" s="102"/>
      <c r="II807" s="102"/>
    </row>
    <row r="808" spans="1:243" s="103" customFormat="1" ht="15" hidden="1" customHeight="1">
      <c r="A808" s="95" t="s">
        <v>2594</v>
      </c>
      <c r="B808" s="110" t="s">
        <v>2595</v>
      </c>
      <c r="C808" s="123" t="s">
        <v>298</v>
      </c>
      <c r="D808" s="56">
        <v>126803.19</v>
      </c>
      <c r="E808" s="56"/>
      <c r="F808" s="56"/>
      <c r="G808" s="56"/>
      <c r="H808" s="56"/>
      <c r="I808" s="56"/>
      <c r="J808" s="56"/>
      <c r="K808" s="56"/>
      <c r="HS808" s="102"/>
      <c r="HT808" s="102"/>
      <c r="HU808" s="102"/>
      <c r="HV808" s="102"/>
      <c r="HW808" s="102"/>
      <c r="HX808" s="102"/>
      <c r="HY808" s="102"/>
      <c r="HZ808" s="102"/>
      <c r="IA808" s="102"/>
      <c r="IB808" s="102"/>
      <c r="IC808" s="102"/>
      <c r="ID808" s="102"/>
      <c r="IE808" s="102"/>
      <c r="IF808" s="102"/>
      <c r="IG808" s="102"/>
      <c r="IH808" s="102"/>
      <c r="II808" s="102"/>
    </row>
    <row r="809" spans="1:243" s="103" customFormat="1" ht="15" hidden="1" customHeight="1">
      <c r="A809" s="95" t="s">
        <v>2596</v>
      </c>
      <c r="B809" s="110" t="s">
        <v>1587</v>
      </c>
      <c r="C809" s="123"/>
      <c r="D809" s="56">
        <f t="shared" ref="D809:K809" si="304">D810</f>
        <v>0</v>
      </c>
      <c r="E809" s="56">
        <f t="shared" si="304"/>
        <v>0</v>
      </c>
      <c r="F809" s="56">
        <f t="shared" si="304"/>
        <v>0</v>
      </c>
      <c r="G809" s="56">
        <f t="shared" si="304"/>
        <v>0</v>
      </c>
      <c r="H809" s="56">
        <f t="shared" si="304"/>
        <v>0</v>
      </c>
      <c r="I809" s="56">
        <f t="shared" si="304"/>
        <v>0</v>
      </c>
      <c r="J809" s="56">
        <f t="shared" si="304"/>
        <v>0</v>
      </c>
      <c r="K809" s="56">
        <f t="shared" si="304"/>
        <v>0</v>
      </c>
      <c r="HS809" s="102"/>
      <c r="HT809" s="102"/>
      <c r="HU809" s="102"/>
      <c r="HV809" s="102"/>
      <c r="HW809" s="102"/>
      <c r="HX809" s="102"/>
      <c r="HY809" s="102"/>
      <c r="HZ809" s="102"/>
      <c r="IA809" s="102"/>
      <c r="IB809" s="102"/>
      <c r="IC809" s="102"/>
      <c r="ID809" s="102"/>
      <c r="IE809" s="102"/>
      <c r="IF809" s="102"/>
      <c r="IG809" s="102"/>
      <c r="IH809" s="102"/>
      <c r="II809" s="102"/>
    </row>
    <row r="810" spans="1:243" s="103" customFormat="1" ht="15" hidden="1" customHeight="1">
      <c r="A810" s="95" t="s">
        <v>2597</v>
      </c>
      <c r="B810" s="110" t="s">
        <v>1587</v>
      </c>
      <c r="C810" s="123" t="s">
        <v>29</v>
      </c>
      <c r="D810" s="56">
        <v>0</v>
      </c>
      <c r="E810" s="56"/>
      <c r="F810" s="56"/>
      <c r="G810" s="56"/>
      <c r="H810" s="56"/>
      <c r="I810" s="56"/>
      <c r="J810" s="56"/>
      <c r="K810" s="56"/>
      <c r="HS810" s="102"/>
      <c r="HT810" s="102"/>
      <c r="HU810" s="102"/>
      <c r="HV810" s="102"/>
      <c r="HW810" s="102"/>
      <c r="HX810" s="102"/>
      <c r="HY810" s="102"/>
      <c r="HZ810" s="102"/>
      <c r="IA810" s="102"/>
      <c r="IB810" s="102"/>
      <c r="IC810" s="102"/>
      <c r="ID810" s="102"/>
      <c r="IE810" s="102"/>
      <c r="IF810" s="102"/>
      <c r="IG810" s="102"/>
      <c r="IH810" s="102"/>
      <c r="II810" s="102"/>
    </row>
    <row r="811" spans="1:243" s="103" customFormat="1" ht="15" hidden="1" customHeight="1">
      <c r="A811" s="95" t="s">
        <v>2593</v>
      </c>
      <c r="B811" s="110" t="s">
        <v>2576</v>
      </c>
      <c r="C811" s="123" t="s">
        <v>29</v>
      </c>
      <c r="D811" s="56">
        <v>0</v>
      </c>
      <c r="E811" s="56"/>
      <c r="F811" s="56"/>
      <c r="G811" s="56"/>
      <c r="H811" s="56"/>
      <c r="I811" s="56"/>
      <c r="J811" s="56"/>
      <c r="K811" s="56"/>
      <c r="HS811" s="102"/>
      <c r="HT811" s="102"/>
      <c r="HU811" s="102"/>
      <c r="HV811" s="102"/>
      <c r="HW811" s="102"/>
      <c r="HX811" s="102"/>
      <c r="HY811" s="102"/>
      <c r="HZ811" s="102"/>
      <c r="IA811" s="102"/>
      <c r="IB811" s="102"/>
      <c r="IC811" s="102"/>
      <c r="ID811" s="102"/>
      <c r="IE811" s="102"/>
      <c r="IF811" s="102"/>
      <c r="IG811" s="102"/>
      <c r="IH811" s="102"/>
      <c r="II811" s="102"/>
    </row>
    <row r="812" spans="1:243" s="103" customFormat="1" ht="15" hidden="1" customHeight="1">
      <c r="A812" s="95" t="s">
        <v>2594</v>
      </c>
      <c r="B812" s="110" t="s">
        <v>2595</v>
      </c>
      <c r="C812" s="123" t="s">
        <v>298</v>
      </c>
      <c r="D812" s="56">
        <v>0</v>
      </c>
      <c r="E812" s="56"/>
      <c r="F812" s="56"/>
      <c r="G812" s="56"/>
      <c r="H812" s="56"/>
      <c r="I812" s="56"/>
      <c r="J812" s="56"/>
      <c r="K812" s="56"/>
      <c r="HS812" s="102"/>
      <c r="HT812" s="102"/>
      <c r="HU812" s="102"/>
      <c r="HV812" s="102"/>
      <c r="HW812" s="102"/>
      <c r="HX812" s="102"/>
      <c r="HY812" s="102"/>
      <c r="HZ812" s="102"/>
      <c r="IA812" s="102"/>
      <c r="IB812" s="102"/>
      <c r="IC812" s="102"/>
      <c r="ID812" s="102"/>
      <c r="IE812" s="102"/>
      <c r="IF812" s="102"/>
      <c r="IG812" s="102"/>
      <c r="IH812" s="102"/>
      <c r="II812" s="102"/>
    </row>
    <row r="813" spans="1:243" s="103" customFormat="1" ht="15" hidden="1" customHeight="1">
      <c r="A813" s="95" t="s">
        <v>2598</v>
      </c>
      <c r="B813" s="110" t="s">
        <v>2599</v>
      </c>
      <c r="C813" s="123"/>
      <c r="D813" s="56">
        <f t="shared" ref="D813:I813" si="305">SUM(D814:D819,-D817)</f>
        <v>15558.089999999998</v>
      </c>
      <c r="E813" s="56">
        <f t="shared" si="305"/>
        <v>0</v>
      </c>
      <c r="F813" s="56">
        <f t="shared" si="305"/>
        <v>0</v>
      </c>
      <c r="G813" s="56">
        <f t="shared" si="305"/>
        <v>0</v>
      </c>
      <c r="H813" s="56">
        <f t="shared" si="305"/>
        <v>0</v>
      </c>
      <c r="I813" s="56">
        <f t="shared" si="305"/>
        <v>0</v>
      </c>
      <c r="J813" s="56">
        <f t="shared" ref="J813:K813" si="306">SUM(J814:J819,-J817)</f>
        <v>0</v>
      </c>
      <c r="K813" s="56">
        <f t="shared" si="306"/>
        <v>0</v>
      </c>
      <c r="HS813" s="102"/>
      <c r="HT813" s="102"/>
      <c r="HU813" s="102"/>
      <c r="HV813" s="102"/>
      <c r="HW813" s="102"/>
      <c r="HX813" s="102"/>
      <c r="HY813" s="102"/>
      <c r="HZ813" s="102"/>
      <c r="IA813" s="102"/>
      <c r="IB813" s="102"/>
      <c r="IC813" s="102"/>
      <c r="ID813" s="102"/>
      <c r="IE813" s="102"/>
      <c r="IF813" s="102"/>
      <c r="IG813" s="102"/>
      <c r="IH813" s="102"/>
      <c r="II813" s="102"/>
    </row>
    <row r="814" spans="1:243" s="103" customFormat="1" ht="15" hidden="1" customHeight="1">
      <c r="A814" s="95" t="s">
        <v>2600</v>
      </c>
      <c r="B814" s="110" t="s">
        <v>2566</v>
      </c>
      <c r="C814" s="123" t="s">
        <v>29</v>
      </c>
      <c r="D814" s="56">
        <v>0</v>
      </c>
      <c r="E814" s="56"/>
      <c r="F814" s="56"/>
      <c r="G814" s="56"/>
      <c r="H814" s="56"/>
      <c r="I814" s="56"/>
      <c r="J814" s="56"/>
      <c r="K814" s="56"/>
      <c r="HS814" s="102"/>
      <c r="HT814" s="102"/>
      <c r="HU814" s="102"/>
      <c r="HV814" s="102"/>
      <c r="HW814" s="102"/>
      <c r="HX814" s="102"/>
      <c r="HY814" s="102"/>
      <c r="HZ814" s="102"/>
      <c r="IA814" s="102"/>
      <c r="IB814" s="102"/>
      <c r="IC814" s="102"/>
      <c r="ID814" s="102"/>
      <c r="IE814" s="102"/>
      <c r="IF814" s="102"/>
      <c r="IG814" s="102"/>
      <c r="IH814" s="102"/>
      <c r="II814" s="102"/>
    </row>
    <row r="815" spans="1:243" s="103" customFormat="1" ht="15" hidden="1" customHeight="1">
      <c r="A815" s="95" t="s">
        <v>2601</v>
      </c>
      <c r="B815" s="110" t="s">
        <v>2567</v>
      </c>
      <c r="C815" s="123" t="s">
        <v>29</v>
      </c>
      <c r="D815" s="56">
        <v>0</v>
      </c>
      <c r="E815" s="56"/>
      <c r="F815" s="56"/>
      <c r="G815" s="56"/>
      <c r="H815" s="56"/>
      <c r="I815" s="56"/>
      <c r="J815" s="56"/>
      <c r="K815" s="56"/>
      <c r="HS815" s="102"/>
      <c r="HT815" s="102"/>
      <c r="HU815" s="102"/>
      <c r="HV815" s="102"/>
      <c r="HW815" s="102"/>
      <c r="HX815" s="102"/>
      <c r="HY815" s="102"/>
      <c r="HZ815" s="102"/>
      <c r="IA815" s="102"/>
      <c r="IB815" s="102"/>
      <c r="IC815" s="102"/>
      <c r="ID815" s="102"/>
      <c r="IE815" s="102"/>
      <c r="IF815" s="102"/>
      <c r="IG815" s="102"/>
      <c r="IH815" s="102"/>
      <c r="II815" s="102"/>
    </row>
    <row r="816" spans="1:243" s="103" customFormat="1" ht="15" hidden="1" customHeight="1">
      <c r="A816" s="95" t="s">
        <v>2602</v>
      </c>
      <c r="B816" s="110" t="s">
        <v>2569</v>
      </c>
      <c r="C816" s="123" t="s">
        <v>29</v>
      </c>
      <c r="D816" s="56">
        <v>13.71</v>
      </c>
      <c r="E816" s="56"/>
      <c r="F816" s="56"/>
      <c r="G816" s="56"/>
      <c r="H816" s="56"/>
      <c r="I816" s="56"/>
      <c r="J816" s="56"/>
      <c r="K816" s="56"/>
      <c r="HS816" s="102"/>
      <c r="HT816" s="102"/>
      <c r="HU816" s="102"/>
      <c r="HV816" s="102"/>
      <c r="HW816" s="102"/>
      <c r="HX816" s="102"/>
      <c r="HY816" s="102"/>
      <c r="HZ816" s="102"/>
      <c r="IA816" s="102"/>
      <c r="IB816" s="102"/>
      <c r="IC816" s="102"/>
      <c r="ID816" s="102"/>
      <c r="IE816" s="102"/>
      <c r="IF816" s="102"/>
      <c r="IG816" s="102"/>
      <c r="IH816" s="102"/>
      <c r="II816" s="102"/>
    </row>
    <row r="817" spans="1:243" s="103" customFormat="1" ht="15" hidden="1" customHeight="1">
      <c r="A817" s="95" t="s">
        <v>2603</v>
      </c>
      <c r="B817" s="110" t="s">
        <v>2571</v>
      </c>
      <c r="C817" s="123"/>
      <c r="D817" s="56">
        <f t="shared" ref="D817:K817" si="307">D818</f>
        <v>0</v>
      </c>
      <c r="E817" s="56">
        <f t="shared" si="307"/>
        <v>0</v>
      </c>
      <c r="F817" s="56">
        <f t="shared" si="307"/>
        <v>0</v>
      </c>
      <c r="G817" s="56">
        <f t="shared" si="307"/>
        <v>0</v>
      </c>
      <c r="H817" s="56">
        <f t="shared" si="307"/>
        <v>0</v>
      </c>
      <c r="I817" s="56">
        <f t="shared" si="307"/>
        <v>0</v>
      </c>
      <c r="J817" s="56">
        <f t="shared" si="307"/>
        <v>0</v>
      </c>
      <c r="K817" s="56">
        <f t="shared" si="307"/>
        <v>0</v>
      </c>
      <c r="HS817" s="102"/>
      <c r="HT817" s="102"/>
      <c r="HU817" s="102"/>
      <c r="HV817" s="102"/>
      <c r="HW817" s="102"/>
      <c r="HX817" s="102"/>
      <c r="HY817" s="102"/>
      <c r="HZ817" s="102"/>
      <c r="IA817" s="102"/>
      <c r="IB817" s="102"/>
      <c r="IC817" s="102"/>
      <c r="ID817" s="102"/>
      <c r="IE817" s="102"/>
      <c r="IF817" s="102"/>
      <c r="IG817" s="102"/>
      <c r="IH817" s="102"/>
      <c r="II817" s="102"/>
    </row>
    <row r="818" spans="1:243" s="103" customFormat="1" ht="15" hidden="1" customHeight="1">
      <c r="A818" s="95" t="s">
        <v>2604</v>
      </c>
      <c r="B818" s="110" t="s">
        <v>1587</v>
      </c>
      <c r="C818" s="123" t="s">
        <v>29</v>
      </c>
      <c r="D818" s="56">
        <v>0</v>
      </c>
      <c r="E818" s="56"/>
      <c r="F818" s="56"/>
      <c r="G818" s="56"/>
      <c r="H818" s="56"/>
      <c r="I818" s="56"/>
      <c r="J818" s="56"/>
      <c r="K818" s="56"/>
      <c r="HS818" s="102"/>
      <c r="HT818" s="102"/>
      <c r="HU818" s="102"/>
      <c r="HV818" s="102"/>
      <c r="HW818" s="102"/>
      <c r="HX818" s="102"/>
      <c r="HY818" s="102"/>
      <c r="HZ818" s="102"/>
      <c r="IA818" s="102"/>
      <c r="IB818" s="102"/>
      <c r="IC818" s="102"/>
      <c r="ID818" s="102"/>
      <c r="IE818" s="102"/>
      <c r="IF818" s="102"/>
      <c r="IG818" s="102"/>
      <c r="IH818" s="102"/>
      <c r="II818" s="102"/>
    </row>
    <row r="819" spans="1:243" s="103" customFormat="1" ht="15" hidden="1" customHeight="1">
      <c r="A819" s="95" t="s">
        <v>2605</v>
      </c>
      <c r="B819" s="110" t="s">
        <v>2576</v>
      </c>
      <c r="C819" s="123" t="s">
        <v>29</v>
      </c>
      <c r="D819" s="56">
        <v>15544.38</v>
      </c>
      <c r="E819" s="56"/>
      <c r="F819" s="56"/>
      <c r="G819" s="56"/>
      <c r="H819" s="56"/>
      <c r="I819" s="56"/>
      <c r="J819" s="56"/>
      <c r="K819" s="56"/>
      <c r="HS819" s="102"/>
      <c r="HT819" s="102"/>
      <c r="HU819" s="102"/>
      <c r="HV819" s="102"/>
      <c r="HW819" s="102"/>
      <c r="HX819" s="102"/>
      <c r="HY819" s="102"/>
      <c r="HZ819" s="102"/>
      <c r="IA819" s="102"/>
      <c r="IB819" s="102"/>
      <c r="IC819" s="102"/>
      <c r="ID819" s="102"/>
      <c r="IE819" s="102"/>
      <c r="IF819" s="102"/>
      <c r="IG819" s="102"/>
      <c r="IH819" s="102"/>
      <c r="II819" s="102"/>
    </row>
    <row r="820" spans="1:243" s="103" customFormat="1" ht="14.25" hidden="1" customHeight="1">
      <c r="A820" s="95" t="s">
        <v>2606</v>
      </c>
      <c r="B820" s="110" t="s">
        <v>2607</v>
      </c>
      <c r="C820" s="123"/>
      <c r="D820" s="56">
        <f>SUM(D821:D826,-D824)</f>
        <v>56738.700000000004</v>
      </c>
      <c r="E820" s="56"/>
      <c r="F820" s="56"/>
      <c r="G820" s="56"/>
      <c r="H820" s="56"/>
      <c r="I820" s="56"/>
      <c r="J820" s="56"/>
      <c r="K820" s="56"/>
      <c r="HS820" s="102"/>
      <c r="HT820" s="102"/>
      <c r="HU820" s="102"/>
      <c r="HV820" s="102"/>
      <c r="HW820" s="102"/>
      <c r="HX820" s="102"/>
      <c r="HY820" s="102"/>
      <c r="HZ820" s="102"/>
      <c r="IA820" s="102"/>
      <c r="IB820" s="102"/>
      <c r="IC820" s="102"/>
      <c r="ID820" s="102"/>
      <c r="IE820" s="102"/>
      <c r="IF820" s="102"/>
      <c r="IG820" s="102"/>
      <c r="IH820" s="102"/>
      <c r="II820" s="102"/>
    </row>
    <row r="821" spans="1:243" s="103" customFormat="1" ht="15" hidden="1" customHeight="1">
      <c r="A821" s="95" t="s">
        <v>2608</v>
      </c>
      <c r="B821" s="110" t="s">
        <v>2566</v>
      </c>
      <c r="C821" s="123" t="s">
        <v>29</v>
      </c>
      <c r="D821" s="56">
        <v>0</v>
      </c>
      <c r="E821" s="56"/>
      <c r="F821" s="56"/>
      <c r="G821" s="56"/>
      <c r="H821" s="56"/>
      <c r="I821" s="56"/>
      <c r="J821" s="56"/>
      <c r="K821" s="56"/>
      <c r="HS821" s="102"/>
      <c r="HT821" s="102"/>
      <c r="HU821" s="102"/>
      <c r="HV821" s="102"/>
      <c r="HW821" s="102"/>
      <c r="HX821" s="102"/>
      <c r="HY821" s="102"/>
      <c r="HZ821" s="102"/>
      <c r="IA821" s="102"/>
      <c r="IB821" s="102"/>
      <c r="IC821" s="102"/>
      <c r="ID821" s="102"/>
      <c r="IE821" s="102"/>
      <c r="IF821" s="102"/>
      <c r="IG821" s="102"/>
      <c r="IH821" s="102"/>
      <c r="II821" s="102"/>
    </row>
    <row r="822" spans="1:243" s="103" customFormat="1" ht="15" hidden="1" customHeight="1">
      <c r="A822" s="95" t="s">
        <v>2609</v>
      </c>
      <c r="B822" s="110" t="s">
        <v>2567</v>
      </c>
      <c r="C822" s="123" t="s">
        <v>29</v>
      </c>
      <c r="D822" s="56">
        <v>0</v>
      </c>
      <c r="E822" s="56"/>
      <c r="F822" s="56"/>
      <c r="G822" s="56"/>
      <c r="H822" s="56"/>
      <c r="I822" s="56"/>
      <c r="J822" s="56"/>
      <c r="K822" s="56"/>
      <c r="HS822" s="102"/>
      <c r="HT822" s="102"/>
      <c r="HU822" s="102"/>
      <c r="HV822" s="102"/>
      <c r="HW822" s="102"/>
      <c r="HX822" s="102"/>
      <c r="HY822" s="102"/>
      <c r="HZ822" s="102"/>
      <c r="IA822" s="102"/>
      <c r="IB822" s="102"/>
      <c r="IC822" s="102"/>
      <c r="ID822" s="102"/>
      <c r="IE822" s="102"/>
      <c r="IF822" s="102"/>
      <c r="IG822" s="102"/>
      <c r="IH822" s="102"/>
      <c r="II822" s="102"/>
    </row>
    <row r="823" spans="1:243" s="103" customFormat="1" ht="15" hidden="1" customHeight="1">
      <c r="A823" s="95" t="s">
        <v>2610</v>
      </c>
      <c r="B823" s="110" t="s">
        <v>2569</v>
      </c>
      <c r="C823" s="123" t="s">
        <v>29</v>
      </c>
      <c r="D823" s="56">
        <v>3.29</v>
      </c>
      <c r="E823" s="56"/>
      <c r="F823" s="56"/>
      <c r="G823" s="56"/>
      <c r="H823" s="56"/>
      <c r="I823" s="56"/>
      <c r="J823" s="56"/>
      <c r="K823" s="56"/>
      <c r="HS823" s="102"/>
      <c r="HT823" s="102"/>
      <c r="HU823" s="102"/>
      <c r="HV823" s="102"/>
      <c r="HW823" s="102"/>
      <c r="HX823" s="102"/>
      <c r="HY823" s="102"/>
      <c r="HZ823" s="102"/>
      <c r="IA823" s="102"/>
      <c r="IB823" s="102"/>
      <c r="IC823" s="102"/>
      <c r="ID823" s="102"/>
      <c r="IE823" s="102"/>
      <c r="IF823" s="102"/>
      <c r="IG823" s="102"/>
      <c r="IH823" s="102"/>
      <c r="II823" s="102"/>
    </row>
    <row r="824" spans="1:243" s="103" customFormat="1" ht="15" hidden="1" customHeight="1">
      <c r="A824" s="95" t="s">
        <v>2611</v>
      </c>
      <c r="B824" s="110" t="s">
        <v>2571</v>
      </c>
      <c r="C824" s="123"/>
      <c r="D824" s="56">
        <f>D825</f>
        <v>0</v>
      </c>
      <c r="E824" s="56"/>
      <c r="F824" s="56"/>
      <c r="G824" s="56"/>
      <c r="H824" s="56"/>
      <c r="I824" s="56"/>
      <c r="J824" s="56"/>
      <c r="K824" s="56"/>
      <c r="HS824" s="102"/>
      <c r="HT824" s="102"/>
      <c r="HU824" s="102"/>
      <c r="HV824" s="102"/>
      <c r="HW824" s="102"/>
      <c r="HX824" s="102"/>
      <c r="HY824" s="102"/>
      <c r="HZ824" s="102"/>
      <c r="IA824" s="102"/>
      <c r="IB824" s="102"/>
      <c r="IC824" s="102"/>
      <c r="ID824" s="102"/>
      <c r="IE824" s="102"/>
      <c r="IF824" s="102"/>
      <c r="IG824" s="102"/>
      <c r="IH824" s="102"/>
      <c r="II824" s="102"/>
    </row>
    <row r="825" spans="1:243" s="103" customFormat="1" ht="15" hidden="1" customHeight="1">
      <c r="A825" s="95" t="s">
        <v>2612</v>
      </c>
      <c r="B825" s="110" t="s">
        <v>1587</v>
      </c>
      <c r="C825" s="123" t="s">
        <v>29</v>
      </c>
      <c r="D825" s="56">
        <v>0</v>
      </c>
      <c r="E825" s="56"/>
      <c r="F825" s="56"/>
      <c r="G825" s="56"/>
      <c r="H825" s="56"/>
      <c r="I825" s="56"/>
      <c r="J825" s="56"/>
      <c r="K825" s="56"/>
      <c r="HS825" s="102"/>
      <c r="HT825" s="102"/>
      <c r="HU825" s="102"/>
      <c r="HV825" s="102"/>
      <c r="HW825" s="102"/>
      <c r="HX825" s="102"/>
      <c r="HY825" s="102"/>
      <c r="HZ825" s="102"/>
      <c r="IA825" s="102"/>
      <c r="IB825" s="102"/>
      <c r="IC825" s="102"/>
      <c r="ID825" s="102"/>
      <c r="IE825" s="102"/>
      <c r="IF825" s="102"/>
      <c r="IG825" s="102"/>
      <c r="IH825" s="102"/>
      <c r="II825" s="102"/>
    </row>
    <row r="826" spans="1:243" s="103" customFormat="1" ht="20.25" hidden="1" customHeight="1">
      <c r="A826" s="95" t="s">
        <v>2613</v>
      </c>
      <c r="B826" s="110" t="s">
        <v>2576</v>
      </c>
      <c r="C826" s="123" t="s">
        <v>29</v>
      </c>
      <c r="D826" s="56">
        <v>56735.41</v>
      </c>
      <c r="E826" s="56"/>
      <c r="F826" s="56"/>
      <c r="G826" s="56"/>
      <c r="H826" s="56"/>
      <c r="I826" s="56"/>
      <c r="J826" s="56"/>
      <c r="K826" s="56"/>
      <c r="HS826" s="102"/>
      <c r="HT826" s="102"/>
      <c r="HU826" s="102"/>
      <c r="HV826" s="102"/>
      <c r="HW826" s="102"/>
      <c r="HX826" s="102"/>
      <c r="HY826" s="102"/>
      <c r="HZ826" s="102"/>
      <c r="IA826" s="102"/>
      <c r="IB826" s="102"/>
      <c r="IC826" s="102"/>
      <c r="ID826" s="102"/>
      <c r="IE826" s="102"/>
      <c r="IF826" s="102"/>
      <c r="IG826" s="102"/>
      <c r="IH826" s="102"/>
      <c r="II826" s="102"/>
    </row>
    <row r="827" spans="1:243" s="103" customFormat="1">
      <c r="A827" s="95" t="s">
        <v>2614</v>
      </c>
      <c r="B827" s="110" t="s">
        <v>2615</v>
      </c>
      <c r="C827" s="123"/>
      <c r="D827" s="56">
        <f t="shared" ref="D827:I827" si="308">D828+D838</f>
        <v>13785975.439999999</v>
      </c>
      <c r="E827" s="56">
        <f>E828+E838</f>
        <v>10971920.57</v>
      </c>
      <c r="F827" s="56">
        <f t="shared" si="308"/>
        <v>7493538.6499999994</v>
      </c>
      <c r="G827" s="56">
        <f t="shared" si="308"/>
        <v>6090600</v>
      </c>
      <c r="H827" s="56">
        <f t="shared" si="308"/>
        <v>7097600</v>
      </c>
      <c r="I827" s="56">
        <f t="shared" si="308"/>
        <v>7334100</v>
      </c>
      <c r="J827" s="56">
        <f t="shared" ref="J827:K827" si="309">J828+J838</f>
        <v>7562200</v>
      </c>
      <c r="K827" s="56">
        <f t="shared" si="309"/>
        <v>7794300</v>
      </c>
      <c r="HS827" s="102"/>
      <c r="HT827" s="102"/>
      <c r="HU827" s="102"/>
      <c r="HV827" s="102"/>
      <c r="HW827" s="102"/>
      <c r="HX827" s="102"/>
      <c r="HY827" s="102"/>
      <c r="HZ827" s="102"/>
      <c r="IA827" s="102"/>
      <c r="IB827" s="102"/>
      <c r="IC827" s="102"/>
      <c r="ID827" s="102"/>
      <c r="IE827" s="102"/>
      <c r="IF827" s="102"/>
      <c r="IG827" s="102"/>
      <c r="IH827" s="102"/>
      <c r="II827" s="102"/>
    </row>
    <row r="828" spans="1:243" s="124" customFormat="1" ht="22.5">
      <c r="A828" s="95" t="s">
        <v>2616</v>
      </c>
      <c r="B828" s="110" t="s">
        <v>2617</v>
      </c>
      <c r="C828" s="123"/>
      <c r="D828" s="56">
        <f t="shared" ref="D828:I828" si="310">D829+D833</f>
        <v>13026842</v>
      </c>
      <c r="E828" s="56">
        <f t="shared" si="310"/>
        <v>7997568.6699999999</v>
      </c>
      <c r="F828" s="56">
        <f t="shared" si="310"/>
        <v>6957304.8499999996</v>
      </c>
      <c r="G828" s="56">
        <f t="shared" si="310"/>
        <v>5802500</v>
      </c>
      <c r="H828" s="56">
        <f t="shared" si="310"/>
        <v>6676600</v>
      </c>
      <c r="I828" s="56">
        <f t="shared" si="310"/>
        <v>6898700</v>
      </c>
      <c r="J828" s="56">
        <f t="shared" ref="J828:K828" si="311">J829+J833</f>
        <v>7122800</v>
      </c>
      <c r="K828" s="56">
        <f t="shared" si="311"/>
        <v>7351900</v>
      </c>
      <c r="HS828" s="122"/>
      <c r="HT828" s="122"/>
      <c r="HU828" s="122"/>
      <c r="HV828" s="122"/>
      <c r="HW828" s="122"/>
      <c r="HX828" s="122"/>
      <c r="HY828" s="122"/>
      <c r="HZ828" s="122"/>
      <c r="IA828" s="122"/>
      <c r="IB828" s="122"/>
      <c r="IC828" s="122"/>
      <c r="ID828" s="122"/>
      <c r="IE828" s="122"/>
      <c r="IF828" s="122"/>
      <c r="IG828" s="122"/>
      <c r="IH828" s="122"/>
      <c r="II828" s="122"/>
    </row>
    <row r="829" spans="1:243" s="124" customFormat="1" ht="22.5">
      <c r="A829" s="95" t="s">
        <v>2618</v>
      </c>
      <c r="B829" s="110" t="s">
        <v>2617</v>
      </c>
      <c r="C829" s="123"/>
      <c r="D829" s="56">
        <f>D830</f>
        <v>12775606.890000001</v>
      </c>
      <c r="E829" s="56">
        <f t="shared" ref="E829:K830" si="312">E830</f>
        <v>7995139.9000000004</v>
      </c>
      <c r="F829" s="56">
        <f t="shared" si="312"/>
        <v>6944007.54</v>
      </c>
      <c r="G829" s="56">
        <f t="shared" si="312"/>
        <v>5800000</v>
      </c>
      <c r="H829" s="56">
        <f t="shared" si="312"/>
        <v>6674000</v>
      </c>
      <c r="I829" s="56">
        <f t="shared" si="312"/>
        <v>6896000</v>
      </c>
      <c r="J829" s="56">
        <f t="shared" si="312"/>
        <v>7120000</v>
      </c>
      <c r="K829" s="56">
        <f t="shared" si="312"/>
        <v>7349000</v>
      </c>
      <c r="HS829" s="122"/>
      <c r="HT829" s="122"/>
      <c r="HU829" s="122"/>
      <c r="HV829" s="122"/>
      <c r="HW829" s="122"/>
      <c r="HX829" s="122"/>
      <c r="HY829" s="122"/>
      <c r="HZ829" s="122"/>
      <c r="IA829" s="122"/>
      <c r="IB829" s="122"/>
      <c r="IC829" s="122"/>
      <c r="ID829" s="122"/>
      <c r="IE829" s="122"/>
      <c r="IF829" s="122"/>
      <c r="IG829" s="122"/>
      <c r="IH829" s="122"/>
      <c r="II829" s="122"/>
    </row>
    <row r="830" spans="1:243" s="103" customFormat="1" ht="22.5" hidden="1" customHeight="1">
      <c r="A830" s="95" t="s">
        <v>2619</v>
      </c>
      <c r="B830" s="110" t="s">
        <v>2620</v>
      </c>
      <c r="C830" s="123"/>
      <c r="D830" s="56">
        <f>D831</f>
        <v>12775606.890000001</v>
      </c>
      <c r="E830" s="56">
        <f t="shared" si="312"/>
        <v>7995139.9000000004</v>
      </c>
      <c r="F830" s="56">
        <f t="shared" si="312"/>
        <v>6944007.54</v>
      </c>
      <c r="G830" s="56">
        <f t="shared" si="312"/>
        <v>5800000</v>
      </c>
      <c r="H830" s="56">
        <f t="shared" si="312"/>
        <v>6674000</v>
      </c>
      <c r="I830" s="56">
        <f t="shared" si="312"/>
        <v>6896000</v>
      </c>
      <c r="J830" s="56">
        <f t="shared" si="312"/>
        <v>7120000</v>
      </c>
      <c r="K830" s="56">
        <f t="shared" si="312"/>
        <v>7349000</v>
      </c>
      <c r="HS830" s="102"/>
      <c r="HT830" s="102"/>
      <c r="HU830" s="102"/>
      <c r="HV830" s="102"/>
      <c r="HW830" s="102"/>
      <c r="HX830" s="102"/>
      <c r="HY830" s="102"/>
      <c r="HZ830" s="102"/>
      <c r="IA830" s="102"/>
      <c r="IB830" s="102"/>
      <c r="IC830" s="102"/>
      <c r="ID830" s="102"/>
      <c r="IE830" s="102"/>
      <c r="IF830" s="102"/>
      <c r="IG830" s="102"/>
      <c r="IH830" s="102"/>
      <c r="II830" s="102"/>
    </row>
    <row r="831" spans="1:243" ht="18" hidden="1" customHeight="1">
      <c r="A831" s="93" t="s">
        <v>2621</v>
      </c>
      <c r="B831" s="98" t="s">
        <v>1236</v>
      </c>
      <c r="C831" s="123" t="s">
        <v>173</v>
      </c>
      <c r="D831" s="58">
        <v>12775606.890000001</v>
      </c>
      <c r="E831" s="58">
        <v>7995139.9000000004</v>
      </c>
      <c r="F831" s="58">
        <v>6944007.54</v>
      </c>
      <c r="G831" s="58">
        <v>5800000</v>
      </c>
      <c r="H831" s="58">
        <v>6674000</v>
      </c>
      <c r="I831" s="58">
        <v>6896000</v>
      </c>
      <c r="J831" s="58">
        <v>7120000</v>
      </c>
      <c r="K831" s="58">
        <v>7349000</v>
      </c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  <c r="AH831" s="102"/>
      <c r="AI831" s="102"/>
      <c r="AJ831" s="102"/>
      <c r="AK831" s="102"/>
      <c r="AL831" s="102"/>
      <c r="AM831" s="102"/>
      <c r="AN831" s="102"/>
      <c r="AO831" s="102"/>
      <c r="AP831" s="102"/>
      <c r="AQ831" s="102"/>
      <c r="AR831" s="102"/>
      <c r="AS831" s="102"/>
      <c r="AT831" s="102"/>
      <c r="AU831" s="102"/>
      <c r="AV831" s="102"/>
      <c r="AW831" s="102"/>
      <c r="AX831" s="102"/>
      <c r="AY831" s="102"/>
      <c r="AZ831" s="102"/>
      <c r="BA831" s="102"/>
      <c r="BB831" s="102"/>
      <c r="BC831" s="102"/>
      <c r="BD831" s="102"/>
      <c r="BE831" s="102"/>
      <c r="BF831" s="102"/>
      <c r="BG831" s="102"/>
      <c r="BH831" s="102"/>
      <c r="BI831" s="102"/>
      <c r="BJ831" s="102"/>
      <c r="BK831" s="102"/>
      <c r="BL831" s="102"/>
      <c r="BM831" s="102"/>
      <c r="BN831" s="102"/>
      <c r="BO831" s="102"/>
      <c r="BP831" s="102"/>
      <c r="BQ831" s="102"/>
      <c r="BR831" s="102"/>
      <c r="BS831" s="102"/>
      <c r="BT831" s="102"/>
      <c r="BU831" s="102"/>
      <c r="BV831" s="102"/>
      <c r="BW831" s="102"/>
      <c r="BX831" s="102"/>
      <c r="BY831" s="102"/>
      <c r="BZ831" s="102"/>
      <c r="CA831" s="102"/>
      <c r="CB831" s="102"/>
      <c r="CC831" s="102"/>
      <c r="CD831" s="102"/>
      <c r="CE831" s="102"/>
      <c r="CF831" s="102"/>
      <c r="CG831" s="102"/>
      <c r="CH831" s="102"/>
      <c r="CI831" s="102"/>
      <c r="CJ831" s="102"/>
      <c r="CK831" s="102"/>
      <c r="CL831" s="102"/>
      <c r="CM831" s="102"/>
      <c r="CN831" s="102"/>
      <c r="CO831" s="102"/>
      <c r="CP831" s="102"/>
      <c r="CQ831" s="102"/>
      <c r="CR831" s="102"/>
      <c r="CS831" s="102"/>
      <c r="CT831" s="102"/>
      <c r="CU831" s="102"/>
      <c r="CV831" s="102"/>
      <c r="CW831" s="102"/>
      <c r="CX831" s="102"/>
      <c r="CY831" s="102"/>
      <c r="CZ831" s="102"/>
      <c r="DA831" s="102"/>
      <c r="DB831" s="102"/>
      <c r="DC831" s="102"/>
      <c r="DD831" s="102"/>
      <c r="DE831" s="102"/>
      <c r="DF831" s="102"/>
      <c r="DG831" s="102"/>
      <c r="DH831" s="102"/>
      <c r="DI831" s="102"/>
      <c r="DJ831" s="102"/>
      <c r="DK831" s="102"/>
      <c r="DL831" s="102"/>
      <c r="DM831" s="102"/>
      <c r="DN831" s="102"/>
      <c r="DO831" s="102"/>
      <c r="DP831" s="102"/>
      <c r="DQ831" s="102"/>
      <c r="DR831" s="102"/>
      <c r="DS831" s="102"/>
      <c r="DT831" s="102"/>
      <c r="DU831" s="102"/>
      <c r="DV831" s="102"/>
      <c r="DW831" s="102"/>
      <c r="DX831" s="102"/>
      <c r="DY831" s="102"/>
      <c r="DZ831" s="102"/>
      <c r="EA831" s="102"/>
      <c r="EB831" s="102"/>
      <c r="EC831" s="102"/>
      <c r="ED831" s="102"/>
      <c r="EE831" s="102"/>
      <c r="EF831" s="102"/>
      <c r="EG831" s="102"/>
      <c r="EH831" s="102"/>
      <c r="EI831" s="102"/>
      <c r="EJ831" s="102"/>
      <c r="EK831" s="102"/>
      <c r="EL831" s="102"/>
      <c r="EM831" s="102"/>
      <c r="EN831" s="102"/>
      <c r="EO831" s="102"/>
      <c r="EP831" s="102"/>
      <c r="EQ831" s="102"/>
      <c r="ER831" s="102"/>
      <c r="ES831" s="102"/>
      <c r="ET831" s="102"/>
      <c r="EU831" s="102"/>
      <c r="EV831" s="102"/>
      <c r="EW831" s="102"/>
      <c r="EX831" s="102"/>
      <c r="EY831" s="102"/>
      <c r="EZ831" s="102"/>
      <c r="FA831" s="102"/>
      <c r="FB831" s="102"/>
      <c r="FC831" s="102"/>
      <c r="FD831" s="102"/>
      <c r="FE831" s="102"/>
      <c r="FF831" s="102"/>
      <c r="FG831" s="102"/>
      <c r="FH831" s="102"/>
      <c r="FI831" s="102"/>
      <c r="FJ831" s="102"/>
      <c r="FK831" s="102"/>
      <c r="FL831" s="102"/>
      <c r="FM831" s="102"/>
      <c r="FN831" s="102"/>
      <c r="FO831" s="102"/>
      <c r="FP831" s="102"/>
      <c r="FQ831" s="102"/>
      <c r="FR831" s="102"/>
      <c r="FS831" s="102"/>
      <c r="FT831" s="102"/>
      <c r="FU831" s="102"/>
      <c r="FV831" s="102"/>
      <c r="FW831" s="102"/>
      <c r="FX831" s="102"/>
      <c r="FY831" s="102"/>
      <c r="FZ831" s="102"/>
      <c r="GA831" s="102"/>
      <c r="GB831" s="102"/>
      <c r="GC831" s="102"/>
      <c r="GD831" s="102"/>
      <c r="GE831" s="102"/>
      <c r="GF831" s="102"/>
      <c r="GG831" s="102"/>
      <c r="GH831" s="102"/>
      <c r="GI831" s="102"/>
      <c r="GJ831" s="102"/>
      <c r="GK831" s="102"/>
      <c r="GL831" s="102"/>
      <c r="GM831" s="102"/>
      <c r="GN831" s="102"/>
      <c r="GO831" s="102"/>
      <c r="GP831" s="102"/>
      <c r="GQ831" s="102"/>
      <c r="GR831" s="102"/>
      <c r="GS831" s="102"/>
      <c r="GT831" s="102"/>
      <c r="GU831" s="102"/>
      <c r="GV831" s="102"/>
      <c r="GW831" s="102"/>
      <c r="GX831" s="102"/>
      <c r="GY831" s="102"/>
      <c r="GZ831" s="102"/>
      <c r="HA831" s="102"/>
      <c r="HB831" s="102"/>
      <c r="HC831" s="102"/>
      <c r="HD831" s="102"/>
      <c r="HE831" s="102"/>
      <c r="HF831" s="102"/>
      <c r="HG831" s="102"/>
      <c r="HH831" s="102"/>
      <c r="HI831" s="102"/>
      <c r="HJ831" s="102"/>
      <c r="HK831" s="102"/>
      <c r="HL831" s="102"/>
      <c r="HM831" s="102"/>
      <c r="HN831" s="102"/>
      <c r="HO831" s="102"/>
      <c r="HP831" s="102"/>
      <c r="HQ831" s="102"/>
      <c r="HR831" s="102"/>
    </row>
    <row r="832" spans="1:243" s="103" customFormat="1" ht="17.25" customHeight="1">
      <c r="A832" s="95" t="s">
        <v>3378</v>
      </c>
      <c r="B832" s="110" t="s">
        <v>3377</v>
      </c>
      <c r="C832" s="123"/>
      <c r="D832" s="56">
        <f>D833</f>
        <v>251235.11</v>
      </c>
      <c r="E832" s="56">
        <f t="shared" ref="E832:K832" si="313">E833</f>
        <v>2428.77</v>
      </c>
      <c r="F832" s="56">
        <f t="shared" si="313"/>
        <v>13297.31</v>
      </c>
      <c r="G832" s="56">
        <f t="shared" si="313"/>
        <v>2500</v>
      </c>
      <c r="H832" s="56">
        <f t="shared" si="313"/>
        <v>2600</v>
      </c>
      <c r="I832" s="56">
        <f t="shared" si="313"/>
        <v>2700</v>
      </c>
      <c r="J832" s="56">
        <f t="shared" si="313"/>
        <v>2800</v>
      </c>
      <c r="K832" s="56">
        <f t="shared" si="313"/>
        <v>2900</v>
      </c>
      <c r="HS832" s="102"/>
      <c r="HT832" s="102"/>
      <c r="HU832" s="102"/>
      <c r="HV832" s="102"/>
      <c r="HW832" s="102"/>
      <c r="HX832" s="102"/>
      <c r="HY832" s="102"/>
      <c r="HZ832" s="102"/>
      <c r="IA832" s="102"/>
      <c r="IB832" s="102"/>
      <c r="IC832" s="102"/>
      <c r="ID832" s="102"/>
      <c r="IE832" s="102"/>
      <c r="IF832" s="102"/>
      <c r="IG832" s="102"/>
      <c r="IH832" s="102"/>
      <c r="II832" s="102"/>
    </row>
    <row r="833" spans="1:243" s="103" customFormat="1" ht="15.75" customHeight="1">
      <c r="A833" s="95" t="s">
        <v>2622</v>
      </c>
      <c r="B833" s="110" t="s">
        <v>2623</v>
      </c>
      <c r="C833" s="123"/>
      <c r="D833" s="56">
        <f t="shared" ref="D833:I833" si="314">D834+D836</f>
        <v>251235.11</v>
      </c>
      <c r="E833" s="56">
        <f t="shared" si="314"/>
        <v>2428.77</v>
      </c>
      <c r="F833" s="56">
        <f t="shared" si="314"/>
        <v>13297.31</v>
      </c>
      <c r="G833" s="56">
        <f t="shared" si="314"/>
        <v>2500</v>
      </c>
      <c r="H833" s="56">
        <f t="shared" si="314"/>
        <v>2600</v>
      </c>
      <c r="I833" s="56">
        <f t="shared" si="314"/>
        <v>2700</v>
      </c>
      <c r="J833" s="56">
        <f t="shared" ref="J833:K833" si="315">J834+J836</f>
        <v>2800</v>
      </c>
      <c r="K833" s="56">
        <f t="shared" si="315"/>
        <v>2900</v>
      </c>
      <c r="HS833" s="102"/>
      <c r="HT833" s="102"/>
      <c r="HU833" s="102"/>
      <c r="HV833" s="102"/>
      <c r="HW833" s="102"/>
      <c r="HX833" s="102"/>
      <c r="HY833" s="102"/>
      <c r="HZ833" s="102"/>
      <c r="IA833" s="102"/>
      <c r="IB833" s="102"/>
      <c r="IC833" s="102"/>
      <c r="ID833" s="102"/>
      <c r="IE833" s="102"/>
      <c r="IF833" s="102"/>
      <c r="IG833" s="102"/>
      <c r="IH833" s="102"/>
      <c r="II833" s="102"/>
    </row>
    <row r="834" spans="1:243" s="103" customFormat="1" ht="15.75" customHeight="1">
      <c r="A834" s="145" t="s">
        <v>2624</v>
      </c>
      <c r="B834" s="146" t="s">
        <v>2625</v>
      </c>
      <c r="C834" s="123"/>
      <c r="D834" s="56">
        <f t="shared" ref="D834:K834" si="316">D835</f>
        <v>251235.11</v>
      </c>
      <c r="E834" s="56">
        <f t="shared" si="316"/>
        <v>2428.77</v>
      </c>
      <c r="F834" s="56">
        <f t="shared" si="316"/>
        <v>13297.31</v>
      </c>
      <c r="G834" s="56">
        <f t="shared" si="316"/>
        <v>2500</v>
      </c>
      <c r="H834" s="56">
        <f t="shared" si="316"/>
        <v>2600</v>
      </c>
      <c r="I834" s="56">
        <f t="shared" si="316"/>
        <v>2700</v>
      </c>
      <c r="J834" s="56">
        <f t="shared" si="316"/>
        <v>2800</v>
      </c>
      <c r="K834" s="56">
        <f t="shared" si="316"/>
        <v>2900</v>
      </c>
      <c r="HS834" s="102"/>
      <c r="HT834" s="102"/>
      <c r="HU834" s="102"/>
      <c r="HV834" s="102"/>
      <c r="HW834" s="102"/>
      <c r="HX834" s="102"/>
      <c r="HY834" s="102"/>
      <c r="HZ834" s="102"/>
      <c r="IA834" s="102"/>
      <c r="IB834" s="102"/>
      <c r="IC834" s="102"/>
      <c r="ID834" s="102"/>
      <c r="IE834" s="102"/>
      <c r="IF834" s="102"/>
      <c r="IG834" s="102"/>
      <c r="IH834" s="102"/>
      <c r="II834" s="102"/>
    </row>
    <row r="835" spans="1:243" s="124" customFormat="1" ht="15.75" customHeight="1">
      <c r="A835" s="145" t="s">
        <v>2626</v>
      </c>
      <c r="B835" s="110" t="s">
        <v>1328</v>
      </c>
      <c r="C835" s="123" t="s">
        <v>29</v>
      </c>
      <c r="D835" s="56">
        <v>251235.11</v>
      </c>
      <c r="E835" s="56">
        <v>2428.77</v>
      </c>
      <c r="F835" s="56">
        <v>13297.31</v>
      </c>
      <c r="G835" s="56">
        <v>2500</v>
      </c>
      <c r="H835" s="56">
        <v>2600</v>
      </c>
      <c r="I835" s="56">
        <v>2700</v>
      </c>
      <c r="J835" s="56">
        <v>2800</v>
      </c>
      <c r="K835" s="56">
        <v>2900</v>
      </c>
      <c r="HS835" s="122"/>
      <c r="HT835" s="122"/>
      <c r="HU835" s="122"/>
      <c r="HV835" s="122"/>
      <c r="HW835" s="122"/>
      <c r="HX835" s="122"/>
      <c r="HY835" s="122"/>
      <c r="HZ835" s="122"/>
      <c r="IA835" s="122"/>
      <c r="IB835" s="122"/>
      <c r="IC835" s="122"/>
      <c r="ID835" s="122"/>
      <c r="IE835" s="122"/>
      <c r="IF835" s="122"/>
      <c r="IG835" s="122"/>
      <c r="IH835" s="122"/>
      <c r="II835" s="122"/>
    </row>
    <row r="836" spans="1:243" s="124" customFormat="1" ht="15.75" customHeight="1">
      <c r="A836" s="145" t="s">
        <v>2627</v>
      </c>
      <c r="B836" s="146" t="s">
        <v>2628</v>
      </c>
      <c r="C836" s="123"/>
      <c r="D836" s="56">
        <f t="shared" ref="D836:K836" si="317">D837</f>
        <v>0</v>
      </c>
      <c r="E836" s="56">
        <f t="shared" si="317"/>
        <v>0</v>
      </c>
      <c r="F836" s="56">
        <f t="shared" si="317"/>
        <v>0</v>
      </c>
      <c r="G836" s="56">
        <f t="shared" si="317"/>
        <v>0</v>
      </c>
      <c r="H836" s="56">
        <f t="shared" si="317"/>
        <v>0</v>
      </c>
      <c r="I836" s="56">
        <f t="shared" si="317"/>
        <v>0</v>
      </c>
      <c r="J836" s="56">
        <f t="shared" si="317"/>
        <v>0</v>
      </c>
      <c r="K836" s="56">
        <f t="shared" si="317"/>
        <v>0</v>
      </c>
      <c r="HS836" s="122"/>
      <c r="HT836" s="122"/>
      <c r="HU836" s="122"/>
      <c r="HV836" s="122"/>
      <c r="HW836" s="122"/>
      <c r="HX836" s="122"/>
      <c r="HY836" s="122"/>
      <c r="HZ836" s="122"/>
      <c r="IA836" s="122"/>
      <c r="IB836" s="122"/>
      <c r="IC836" s="122"/>
      <c r="ID836" s="122"/>
      <c r="IE836" s="122"/>
      <c r="IF836" s="122"/>
      <c r="IG836" s="122"/>
      <c r="IH836" s="122"/>
      <c r="II836" s="122"/>
    </row>
    <row r="837" spans="1:243" s="20" customFormat="1" ht="15.75" hidden="1" customHeight="1">
      <c r="A837" s="145" t="s">
        <v>2629</v>
      </c>
      <c r="B837" s="110" t="s">
        <v>1328</v>
      </c>
      <c r="C837" s="123" t="s">
        <v>29</v>
      </c>
      <c r="D837" s="56">
        <v>0</v>
      </c>
      <c r="E837" s="56"/>
      <c r="F837" s="56"/>
      <c r="G837" s="56"/>
      <c r="H837" s="56"/>
      <c r="I837" s="56"/>
      <c r="J837" s="56"/>
      <c r="K837" s="56"/>
      <c r="HS837" s="102"/>
      <c r="HT837" s="102"/>
      <c r="HU837" s="102"/>
      <c r="HV837" s="102"/>
      <c r="HW837" s="102"/>
      <c r="HX837" s="102"/>
      <c r="HY837" s="102"/>
      <c r="HZ837" s="102"/>
      <c r="IA837" s="102"/>
      <c r="IB837" s="102"/>
      <c r="IC837" s="102"/>
      <c r="ID837" s="102"/>
      <c r="IE837" s="102"/>
      <c r="IF837" s="102"/>
      <c r="IG837" s="102"/>
      <c r="IH837" s="102"/>
      <c r="II837" s="102"/>
    </row>
    <row r="838" spans="1:243" ht="15.75" customHeight="1">
      <c r="A838" s="95" t="s">
        <v>2630</v>
      </c>
      <c r="B838" s="110" t="s">
        <v>2631</v>
      </c>
      <c r="C838" s="123"/>
      <c r="D838" s="56">
        <f>SUM(D839+D852)</f>
        <v>759133.44000000006</v>
      </c>
      <c r="E838" s="56">
        <f>E839+E852</f>
        <v>2974351.9000000004</v>
      </c>
      <c r="F838" s="56">
        <f>F839+F852</f>
        <v>536233.79999999993</v>
      </c>
      <c r="G838" s="56">
        <f>G839</f>
        <v>288100</v>
      </c>
      <c r="H838" s="56">
        <f>H839+H850</f>
        <v>421000</v>
      </c>
      <c r="I838" s="56">
        <f>I839+I850</f>
        <v>435400</v>
      </c>
      <c r="J838" s="56">
        <f>J839+J850</f>
        <v>439400</v>
      </c>
      <c r="K838" s="56">
        <f>K839+K850</f>
        <v>442400</v>
      </c>
    </row>
    <row r="839" spans="1:243" s="103" customFormat="1" ht="15.75" hidden="1" customHeight="1">
      <c r="A839" s="95" t="s">
        <v>2632</v>
      </c>
      <c r="B839" s="110" t="s">
        <v>2633</v>
      </c>
      <c r="C839" s="123"/>
      <c r="D839" s="56">
        <f>SUM(D840)</f>
        <v>660848.77</v>
      </c>
      <c r="E839" s="56">
        <f>E840</f>
        <v>2885588.7900000005</v>
      </c>
      <c r="F839" s="56">
        <f>F840</f>
        <v>522553.1</v>
      </c>
      <c r="G839" s="56">
        <f>G840</f>
        <v>288100</v>
      </c>
      <c r="H839" s="56">
        <f>H840</f>
        <v>260000</v>
      </c>
      <c r="I839" s="56">
        <f>I840</f>
        <v>268700</v>
      </c>
      <c r="J839" s="56">
        <f>J840</f>
        <v>272700</v>
      </c>
      <c r="K839" s="56">
        <f>K840</f>
        <v>275700</v>
      </c>
      <c r="HS839" s="102"/>
      <c r="HT839" s="102"/>
      <c r="HU839" s="102"/>
      <c r="HV839" s="102"/>
      <c r="HW839" s="102"/>
      <c r="HX839" s="102"/>
      <c r="HY839" s="102"/>
      <c r="HZ839" s="102"/>
      <c r="IA839" s="102"/>
      <c r="IB839" s="102"/>
      <c r="IC839" s="102"/>
      <c r="ID839" s="102"/>
      <c r="IE839" s="102"/>
      <c r="IF839" s="102"/>
      <c r="IG839" s="102"/>
      <c r="IH839" s="102"/>
      <c r="II839" s="102"/>
    </row>
    <row r="840" spans="1:243" s="103" customFormat="1" ht="15.75" hidden="1" customHeight="1">
      <c r="A840" s="145" t="s">
        <v>2634</v>
      </c>
      <c r="B840" s="146" t="s">
        <v>2635</v>
      </c>
      <c r="C840" s="123"/>
      <c r="D840" s="56">
        <f>SUM(D841+D849+D850+D844)</f>
        <v>660848.77</v>
      </c>
      <c r="E840" s="56">
        <f>E841+E844+E846+E851+E848+E849+E850</f>
        <v>2885588.7900000005</v>
      </c>
      <c r="F840" s="56">
        <f>F841+F844+F846+F851+F848+F849+F850</f>
        <v>522553.1</v>
      </c>
      <c r="G840" s="56">
        <f>G841+G844+G850+G847</f>
        <v>288100</v>
      </c>
      <c r="H840" s="56">
        <f>H841+H844+H846+H851+H848+H849+H850</f>
        <v>260000</v>
      </c>
      <c r="I840" s="56">
        <f>I841+I844+I846+I851+I848+I849+I850</f>
        <v>268700</v>
      </c>
      <c r="J840" s="56">
        <f>J841+J844+J846+J851+J848+J849+J850</f>
        <v>272700</v>
      </c>
      <c r="K840" s="56">
        <f>K841+K844+K846+K851+K848+K849+K850</f>
        <v>275700</v>
      </c>
      <c r="HS840" s="102"/>
      <c r="HT840" s="102"/>
      <c r="HU840" s="102"/>
      <c r="HV840" s="102"/>
      <c r="HW840" s="102"/>
      <c r="HX840" s="102"/>
      <c r="HY840" s="102"/>
      <c r="HZ840" s="102"/>
      <c r="IA840" s="102"/>
      <c r="IB840" s="102"/>
      <c r="IC840" s="102"/>
      <c r="ID840" s="102"/>
      <c r="IE840" s="102"/>
      <c r="IF840" s="102"/>
      <c r="IG840" s="102"/>
      <c r="IH840" s="102"/>
      <c r="II840" s="102"/>
    </row>
    <row r="841" spans="1:243" s="103" customFormat="1" ht="15.75" hidden="1" customHeight="1">
      <c r="A841" s="145" t="s">
        <v>2636</v>
      </c>
      <c r="B841" s="146" t="s">
        <v>2637</v>
      </c>
      <c r="C841" s="123"/>
      <c r="D841" s="56">
        <f t="shared" ref="D841:I841" si="318">SUM(D842:D843)</f>
        <v>489291.21</v>
      </c>
      <c r="E841" s="56">
        <f t="shared" si="318"/>
        <v>2757147.72</v>
      </c>
      <c r="F841" s="56">
        <f t="shared" si="318"/>
        <v>110503.11</v>
      </c>
      <c r="G841" s="56">
        <f>SUM(G842:G843)</f>
        <v>114000</v>
      </c>
      <c r="H841" s="56">
        <f t="shared" si="318"/>
        <v>98000</v>
      </c>
      <c r="I841" s="56">
        <f t="shared" si="318"/>
        <v>101000</v>
      </c>
      <c r="J841" s="56">
        <f t="shared" ref="J841:K841" si="319">SUM(J842:J843)</f>
        <v>105000</v>
      </c>
      <c r="K841" s="56">
        <f t="shared" si="319"/>
        <v>108000</v>
      </c>
      <c r="HS841" s="102"/>
      <c r="HT841" s="102"/>
      <c r="HU841" s="102"/>
      <c r="HV841" s="102"/>
      <c r="HW841" s="102"/>
      <c r="HX841" s="102"/>
      <c r="HY841" s="102"/>
      <c r="HZ841" s="102"/>
      <c r="IA841" s="102"/>
      <c r="IB841" s="102"/>
      <c r="IC841" s="102"/>
      <c r="ID841" s="102"/>
      <c r="IE841" s="102"/>
      <c r="IF841" s="102"/>
      <c r="IG841" s="102"/>
      <c r="IH841" s="102"/>
      <c r="II841" s="102"/>
    </row>
    <row r="842" spans="1:243" s="103" customFormat="1" ht="15.75" hidden="1" customHeight="1">
      <c r="A842" s="93" t="s">
        <v>2638</v>
      </c>
      <c r="B842" s="111" t="s">
        <v>1334</v>
      </c>
      <c r="C842" s="123" t="s">
        <v>173</v>
      </c>
      <c r="D842" s="58">
        <v>89291.21</v>
      </c>
      <c r="E842" s="58">
        <v>97676.52</v>
      </c>
      <c r="F842" s="58">
        <v>110503.11</v>
      </c>
      <c r="G842" s="58">
        <v>114000</v>
      </c>
      <c r="H842" s="58">
        <v>98000</v>
      </c>
      <c r="I842" s="58">
        <v>101000</v>
      </c>
      <c r="J842" s="58">
        <v>105000</v>
      </c>
      <c r="K842" s="58">
        <v>108000</v>
      </c>
      <c r="HS842" s="102"/>
      <c r="HT842" s="102"/>
      <c r="HU842" s="102"/>
      <c r="HV842" s="102"/>
      <c r="HW842" s="102"/>
      <c r="HX842" s="102"/>
      <c r="HY842" s="102"/>
      <c r="HZ842" s="102"/>
      <c r="IA842" s="102"/>
      <c r="IB842" s="102"/>
      <c r="IC842" s="102"/>
      <c r="ID842" s="102"/>
      <c r="IE842" s="102"/>
      <c r="IF842" s="102"/>
      <c r="IG842" s="102"/>
      <c r="IH842" s="102"/>
      <c r="II842" s="102"/>
    </row>
    <row r="843" spans="1:243" ht="15.75" hidden="1" customHeight="1">
      <c r="A843" s="93" t="s">
        <v>2639</v>
      </c>
      <c r="B843" s="111" t="s">
        <v>1589</v>
      </c>
      <c r="C843" s="123" t="s">
        <v>173</v>
      </c>
      <c r="D843" s="58">
        <v>400000</v>
      </c>
      <c r="E843" s="58">
        <v>2659471.2000000002</v>
      </c>
      <c r="F843" s="58">
        <v>0</v>
      </c>
      <c r="G843" s="58"/>
      <c r="H843" s="58"/>
      <c r="I843" s="58"/>
      <c r="J843" s="58"/>
      <c r="K843" s="58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102"/>
      <c r="AJ843" s="102"/>
      <c r="AK843" s="102"/>
      <c r="AL843" s="102"/>
      <c r="AM843" s="102"/>
      <c r="AN843" s="102"/>
      <c r="AO843" s="102"/>
      <c r="AP843" s="102"/>
      <c r="AQ843" s="102"/>
      <c r="AR843" s="102"/>
      <c r="AS843" s="102"/>
      <c r="AT843" s="102"/>
      <c r="AU843" s="102"/>
      <c r="AV843" s="102"/>
      <c r="AW843" s="102"/>
      <c r="AX843" s="102"/>
      <c r="AY843" s="102"/>
      <c r="AZ843" s="102"/>
      <c r="BA843" s="102"/>
      <c r="BB843" s="102"/>
      <c r="BC843" s="102"/>
      <c r="BD843" s="102"/>
      <c r="BE843" s="102"/>
      <c r="BF843" s="102"/>
      <c r="BG843" s="102"/>
      <c r="BH843" s="102"/>
      <c r="BI843" s="102"/>
      <c r="BJ843" s="102"/>
      <c r="BK843" s="102"/>
      <c r="BL843" s="102"/>
      <c r="BM843" s="102"/>
      <c r="BN843" s="102"/>
      <c r="BO843" s="102"/>
      <c r="BP843" s="102"/>
      <c r="BQ843" s="102"/>
      <c r="BR843" s="102"/>
      <c r="BS843" s="102"/>
      <c r="BT843" s="102"/>
      <c r="BU843" s="102"/>
      <c r="BV843" s="102"/>
      <c r="BW843" s="102"/>
      <c r="BX843" s="102"/>
      <c r="BY843" s="102"/>
      <c r="BZ843" s="102"/>
      <c r="CA843" s="102"/>
      <c r="CB843" s="102"/>
      <c r="CC843" s="102"/>
      <c r="CD843" s="102"/>
      <c r="CE843" s="102"/>
      <c r="CF843" s="102"/>
      <c r="CG843" s="102"/>
      <c r="CH843" s="102"/>
      <c r="CI843" s="102"/>
      <c r="CJ843" s="102"/>
      <c r="CK843" s="102"/>
      <c r="CL843" s="102"/>
      <c r="CM843" s="102"/>
      <c r="CN843" s="102"/>
      <c r="CO843" s="102"/>
      <c r="CP843" s="102"/>
      <c r="CQ843" s="102"/>
      <c r="CR843" s="102"/>
      <c r="CS843" s="102"/>
      <c r="CT843" s="102"/>
      <c r="CU843" s="102"/>
      <c r="CV843" s="102"/>
      <c r="CW843" s="102"/>
      <c r="CX843" s="102"/>
      <c r="CY843" s="102"/>
      <c r="CZ843" s="102"/>
      <c r="DA843" s="102"/>
      <c r="DB843" s="102"/>
      <c r="DC843" s="102"/>
      <c r="DD843" s="102"/>
      <c r="DE843" s="102"/>
      <c r="DF843" s="102"/>
      <c r="DG843" s="102"/>
      <c r="DH843" s="102"/>
      <c r="DI843" s="102"/>
      <c r="DJ843" s="102"/>
      <c r="DK843" s="102"/>
      <c r="DL843" s="102"/>
      <c r="DM843" s="102"/>
      <c r="DN843" s="102"/>
      <c r="DO843" s="102"/>
      <c r="DP843" s="102"/>
      <c r="DQ843" s="102"/>
      <c r="DR843" s="102"/>
      <c r="DS843" s="102"/>
      <c r="DT843" s="102"/>
      <c r="DU843" s="102"/>
      <c r="DV843" s="102"/>
      <c r="DW843" s="102"/>
      <c r="DX843" s="102"/>
      <c r="DY843" s="102"/>
      <c r="DZ843" s="102"/>
      <c r="EA843" s="102"/>
      <c r="EB843" s="102"/>
      <c r="EC843" s="102"/>
      <c r="ED843" s="102"/>
      <c r="EE843" s="102"/>
      <c r="EF843" s="102"/>
      <c r="EG843" s="102"/>
      <c r="EH843" s="102"/>
      <c r="EI843" s="102"/>
      <c r="EJ843" s="102"/>
      <c r="EK843" s="102"/>
      <c r="EL843" s="102"/>
      <c r="EM843" s="102"/>
      <c r="EN843" s="102"/>
      <c r="EO843" s="102"/>
      <c r="EP843" s="102"/>
      <c r="EQ843" s="102"/>
      <c r="ER843" s="102"/>
      <c r="ES843" s="102"/>
      <c r="ET843" s="102"/>
      <c r="EU843" s="102"/>
      <c r="EV843" s="102"/>
      <c r="EW843" s="102"/>
      <c r="EX843" s="102"/>
      <c r="EY843" s="102"/>
      <c r="EZ843" s="102"/>
      <c r="FA843" s="102"/>
      <c r="FB843" s="102"/>
      <c r="FC843" s="102"/>
      <c r="FD843" s="102"/>
      <c r="FE843" s="102"/>
      <c r="FF843" s="102"/>
      <c r="FG843" s="102"/>
      <c r="FH843" s="102"/>
      <c r="FI843" s="102"/>
      <c r="FJ843" s="102"/>
      <c r="FK843" s="102"/>
      <c r="FL843" s="102"/>
      <c r="FM843" s="102"/>
      <c r="FN843" s="102"/>
      <c r="FO843" s="102"/>
      <c r="FP843" s="102"/>
      <c r="FQ843" s="102"/>
      <c r="FR843" s="102"/>
      <c r="FS843" s="102"/>
      <c r="FT843" s="102"/>
      <c r="FU843" s="102"/>
      <c r="FV843" s="102"/>
      <c r="FW843" s="102"/>
      <c r="FX843" s="102"/>
      <c r="FY843" s="102"/>
      <c r="FZ843" s="102"/>
      <c r="GA843" s="102"/>
      <c r="GB843" s="102"/>
      <c r="GC843" s="102"/>
      <c r="GD843" s="102"/>
      <c r="GE843" s="102"/>
      <c r="GF843" s="102"/>
      <c r="GG843" s="102"/>
      <c r="GH843" s="102"/>
      <c r="GI843" s="102"/>
      <c r="GJ843" s="102"/>
      <c r="GK843" s="102"/>
      <c r="GL843" s="102"/>
      <c r="GM843" s="102"/>
      <c r="GN843" s="102"/>
      <c r="GO843" s="102"/>
      <c r="GP843" s="102"/>
      <c r="GQ843" s="102"/>
      <c r="GR843" s="102"/>
      <c r="GS843" s="102"/>
      <c r="GT843" s="102"/>
      <c r="GU843" s="102"/>
      <c r="GV843" s="102"/>
      <c r="GW843" s="102"/>
      <c r="GX843" s="102"/>
      <c r="GY843" s="102"/>
      <c r="GZ843" s="102"/>
      <c r="HA843" s="102"/>
      <c r="HB843" s="102"/>
      <c r="HC843" s="102"/>
      <c r="HD843" s="102"/>
      <c r="HE843" s="102"/>
      <c r="HF843" s="102"/>
      <c r="HG843" s="102"/>
      <c r="HH843" s="102"/>
      <c r="HI843" s="102"/>
      <c r="HJ843" s="102"/>
      <c r="HK843" s="102"/>
      <c r="HL843" s="102"/>
      <c r="HM843" s="102"/>
      <c r="HN843" s="102"/>
      <c r="HO843" s="102"/>
      <c r="HP843" s="102"/>
      <c r="HQ843" s="102"/>
      <c r="HR843" s="102"/>
    </row>
    <row r="844" spans="1:243" ht="15.75" hidden="1" customHeight="1">
      <c r="A844" s="145" t="s">
        <v>2640</v>
      </c>
      <c r="B844" s="146" t="s">
        <v>2641</v>
      </c>
      <c r="C844" s="123"/>
      <c r="D844" s="56">
        <f t="shared" ref="D844:K844" si="320">D845</f>
        <v>1103.58</v>
      </c>
      <c r="E844" s="56">
        <f>E845</f>
        <v>2100.02</v>
      </c>
      <c r="F844" s="56">
        <f>F845</f>
        <v>865.63</v>
      </c>
      <c r="G844" s="56">
        <f t="shared" si="320"/>
        <v>100</v>
      </c>
      <c r="H844" s="56">
        <f t="shared" si="320"/>
        <v>1000</v>
      </c>
      <c r="I844" s="56">
        <f t="shared" si="320"/>
        <v>1000</v>
      </c>
      <c r="J844" s="56">
        <f t="shared" si="320"/>
        <v>1000</v>
      </c>
      <c r="K844" s="56">
        <f t="shared" si="320"/>
        <v>1000</v>
      </c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02"/>
      <c r="AR844" s="102"/>
      <c r="AS844" s="102"/>
      <c r="AT844" s="102"/>
      <c r="AU844" s="102"/>
      <c r="AV844" s="102"/>
      <c r="AW844" s="102"/>
      <c r="AX844" s="102"/>
      <c r="AY844" s="102"/>
      <c r="AZ844" s="102"/>
      <c r="BA844" s="102"/>
      <c r="BB844" s="102"/>
      <c r="BC844" s="102"/>
      <c r="BD844" s="102"/>
      <c r="BE844" s="102"/>
      <c r="BF844" s="102"/>
      <c r="BG844" s="102"/>
      <c r="BH844" s="102"/>
      <c r="BI844" s="102"/>
      <c r="BJ844" s="102"/>
      <c r="BK844" s="102"/>
      <c r="BL844" s="102"/>
      <c r="BM844" s="102"/>
      <c r="BN844" s="102"/>
      <c r="BO844" s="102"/>
      <c r="BP844" s="102"/>
      <c r="BQ844" s="102"/>
      <c r="BR844" s="102"/>
      <c r="BS844" s="102"/>
      <c r="BT844" s="102"/>
      <c r="BU844" s="102"/>
      <c r="BV844" s="102"/>
      <c r="BW844" s="102"/>
      <c r="BX844" s="102"/>
      <c r="BY844" s="102"/>
      <c r="BZ844" s="102"/>
      <c r="CA844" s="102"/>
      <c r="CB844" s="102"/>
      <c r="CC844" s="102"/>
      <c r="CD844" s="102"/>
      <c r="CE844" s="102"/>
      <c r="CF844" s="102"/>
      <c r="CG844" s="102"/>
      <c r="CH844" s="102"/>
      <c r="CI844" s="102"/>
      <c r="CJ844" s="102"/>
      <c r="CK844" s="102"/>
      <c r="CL844" s="102"/>
      <c r="CM844" s="102"/>
      <c r="CN844" s="102"/>
      <c r="CO844" s="102"/>
      <c r="CP844" s="102"/>
      <c r="CQ844" s="102"/>
      <c r="CR844" s="102"/>
      <c r="CS844" s="102"/>
      <c r="CT844" s="102"/>
      <c r="CU844" s="102"/>
      <c r="CV844" s="102"/>
      <c r="CW844" s="102"/>
      <c r="CX844" s="102"/>
      <c r="CY844" s="102"/>
      <c r="CZ844" s="102"/>
      <c r="DA844" s="102"/>
      <c r="DB844" s="102"/>
      <c r="DC844" s="102"/>
      <c r="DD844" s="102"/>
      <c r="DE844" s="102"/>
      <c r="DF844" s="102"/>
      <c r="DG844" s="102"/>
      <c r="DH844" s="102"/>
      <c r="DI844" s="102"/>
      <c r="DJ844" s="102"/>
      <c r="DK844" s="102"/>
      <c r="DL844" s="102"/>
      <c r="DM844" s="102"/>
      <c r="DN844" s="102"/>
      <c r="DO844" s="102"/>
      <c r="DP844" s="102"/>
      <c r="DQ844" s="102"/>
      <c r="DR844" s="102"/>
      <c r="DS844" s="102"/>
      <c r="DT844" s="102"/>
      <c r="DU844" s="102"/>
      <c r="DV844" s="102"/>
      <c r="DW844" s="102"/>
      <c r="DX844" s="102"/>
      <c r="DY844" s="102"/>
      <c r="DZ844" s="102"/>
      <c r="EA844" s="102"/>
      <c r="EB844" s="102"/>
      <c r="EC844" s="102"/>
      <c r="ED844" s="102"/>
      <c r="EE844" s="102"/>
      <c r="EF844" s="102"/>
      <c r="EG844" s="102"/>
      <c r="EH844" s="102"/>
      <c r="EI844" s="102"/>
      <c r="EJ844" s="102"/>
      <c r="EK844" s="102"/>
      <c r="EL844" s="102"/>
      <c r="EM844" s="102"/>
      <c r="EN844" s="102"/>
      <c r="EO844" s="102"/>
      <c r="EP844" s="102"/>
      <c r="EQ844" s="102"/>
      <c r="ER844" s="102"/>
      <c r="ES844" s="102"/>
      <c r="ET844" s="102"/>
      <c r="EU844" s="102"/>
      <c r="EV844" s="102"/>
      <c r="EW844" s="102"/>
      <c r="EX844" s="102"/>
      <c r="EY844" s="102"/>
      <c r="EZ844" s="102"/>
      <c r="FA844" s="102"/>
      <c r="FB844" s="102"/>
      <c r="FC844" s="102"/>
      <c r="FD844" s="102"/>
      <c r="FE844" s="102"/>
      <c r="FF844" s="102"/>
      <c r="FG844" s="102"/>
      <c r="FH844" s="102"/>
      <c r="FI844" s="102"/>
      <c r="FJ844" s="102"/>
      <c r="FK844" s="102"/>
      <c r="FL844" s="102"/>
      <c r="FM844" s="102"/>
      <c r="FN844" s="102"/>
      <c r="FO844" s="102"/>
      <c r="FP844" s="102"/>
      <c r="FQ844" s="102"/>
      <c r="FR844" s="102"/>
      <c r="FS844" s="102"/>
      <c r="FT844" s="102"/>
      <c r="FU844" s="102"/>
      <c r="FV844" s="102"/>
      <c r="FW844" s="102"/>
      <c r="FX844" s="102"/>
      <c r="FY844" s="102"/>
      <c r="FZ844" s="102"/>
      <c r="GA844" s="102"/>
      <c r="GB844" s="102"/>
      <c r="GC844" s="102"/>
      <c r="GD844" s="102"/>
      <c r="GE844" s="102"/>
      <c r="GF844" s="102"/>
      <c r="GG844" s="102"/>
      <c r="GH844" s="102"/>
      <c r="GI844" s="102"/>
      <c r="GJ844" s="102"/>
      <c r="GK844" s="102"/>
      <c r="GL844" s="102"/>
      <c r="GM844" s="102"/>
      <c r="GN844" s="102"/>
      <c r="GO844" s="102"/>
      <c r="GP844" s="102"/>
      <c r="GQ844" s="102"/>
      <c r="GR844" s="102"/>
      <c r="GS844" s="102"/>
      <c r="GT844" s="102"/>
      <c r="GU844" s="102"/>
      <c r="GV844" s="102"/>
      <c r="GW844" s="102"/>
      <c r="GX844" s="102"/>
      <c r="GY844" s="102"/>
      <c r="GZ844" s="102"/>
      <c r="HA844" s="102"/>
      <c r="HB844" s="102"/>
      <c r="HC844" s="102"/>
      <c r="HD844" s="102"/>
      <c r="HE844" s="102"/>
      <c r="HF844" s="102"/>
      <c r="HG844" s="102"/>
      <c r="HH844" s="102"/>
      <c r="HI844" s="102"/>
      <c r="HJ844" s="102"/>
      <c r="HK844" s="102"/>
      <c r="HL844" s="102"/>
      <c r="HM844" s="102"/>
      <c r="HN844" s="102"/>
      <c r="HO844" s="102"/>
      <c r="HP844" s="102"/>
      <c r="HQ844" s="102"/>
      <c r="HR844" s="102"/>
    </row>
    <row r="845" spans="1:243" s="103" customFormat="1" ht="15.75" hidden="1" customHeight="1">
      <c r="A845" s="93" t="s">
        <v>2642</v>
      </c>
      <c r="B845" s="111" t="s">
        <v>1336</v>
      </c>
      <c r="C845" s="123" t="s">
        <v>173</v>
      </c>
      <c r="D845" s="56">
        <v>1103.58</v>
      </c>
      <c r="E845" s="56">
        <v>2100.02</v>
      </c>
      <c r="F845" s="56">
        <v>865.63</v>
      </c>
      <c r="G845" s="58">
        <v>100</v>
      </c>
      <c r="H845" s="58">
        <v>1000</v>
      </c>
      <c r="I845" s="58">
        <v>1000</v>
      </c>
      <c r="J845" s="58">
        <v>1000</v>
      </c>
      <c r="K845" s="58">
        <v>1000</v>
      </c>
      <c r="HS845" s="102"/>
      <c r="HT845" s="102"/>
      <c r="HU845" s="102"/>
      <c r="HV845" s="102"/>
      <c r="HW845" s="102"/>
      <c r="HX845" s="102"/>
      <c r="HY845" s="102"/>
      <c r="HZ845" s="102"/>
      <c r="IA845" s="102"/>
      <c r="IB845" s="102"/>
      <c r="IC845" s="102"/>
      <c r="ID845" s="102"/>
      <c r="IE845" s="102"/>
      <c r="IF845" s="102"/>
      <c r="IG845" s="102"/>
      <c r="IH845" s="102"/>
      <c r="II845" s="102"/>
    </row>
    <row r="846" spans="1:243" s="103" customFormat="1" ht="15.75" hidden="1" customHeight="1">
      <c r="A846" s="93" t="s">
        <v>3218</v>
      </c>
      <c r="B846" s="111" t="s">
        <v>3219</v>
      </c>
      <c r="C846" s="123" t="s">
        <v>1987</v>
      </c>
      <c r="D846" s="56"/>
      <c r="E846" s="56">
        <v>68.12</v>
      </c>
      <c r="F846" s="56"/>
      <c r="G846" s="56"/>
      <c r="H846" s="56"/>
      <c r="I846" s="56"/>
      <c r="J846" s="56"/>
      <c r="K846" s="56"/>
      <c r="HS846" s="102"/>
      <c r="HT846" s="102"/>
      <c r="HU846" s="102"/>
      <c r="HV846" s="102"/>
      <c r="HW846" s="102"/>
      <c r="HX846" s="102"/>
      <c r="HY846" s="102"/>
      <c r="HZ846" s="102"/>
      <c r="IA846" s="102"/>
      <c r="IB846" s="102"/>
      <c r="IC846" s="102"/>
      <c r="ID846" s="102"/>
      <c r="IE846" s="102"/>
      <c r="IF846" s="102"/>
      <c r="IG846" s="102"/>
      <c r="IH846" s="102"/>
      <c r="II846" s="102"/>
    </row>
    <row r="847" spans="1:243" ht="15.75" hidden="1" customHeight="1">
      <c r="A847" s="93" t="s">
        <v>3220</v>
      </c>
      <c r="B847" s="111" t="s">
        <v>2654</v>
      </c>
      <c r="C847" s="123" t="s">
        <v>471</v>
      </c>
      <c r="D847" s="56"/>
      <c r="E847" s="56"/>
      <c r="F847" s="56"/>
      <c r="G847" s="56">
        <v>18300</v>
      </c>
      <c r="H847" s="56">
        <v>18800</v>
      </c>
      <c r="I847" s="56">
        <v>19500</v>
      </c>
      <c r="J847" s="56">
        <v>20150</v>
      </c>
      <c r="K847" s="56">
        <v>20800</v>
      </c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  <c r="AR847" s="102"/>
      <c r="AS847" s="102"/>
      <c r="AT847" s="102"/>
      <c r="AU847" s="102"/>
      <c r="AV847" s="102"/>
      <c r="AW847" s="102"/>
      <c r="AX847" s="102"/>
      <c r="AY847" s="102"/>
      <c r="AZ847" s="102"/>
      <c r="BA847" s="102"/>
      <c r="BB847" s="102"/>
      <c r="BC847" s="102"/>
      <c r="BD847" s="102"/>
      <c r="BE847" s="102"/>
      <c r="BF847" s="102"/>
      <c r="BG847" s="102"/>
      <c r="BH847" s="102"/>
      <c r="BI847" s="102"/>
      <c r="BJ847" s="102"/>
      <c r="BK847" s="102"/>
      <c r="BL847" s="102"/>
      <c r="BM847" s="102"/>
      <c r="BN847" s="102"/>
      <c r="BO847" s="102"/>
      <c r="BP847" s="102"/>
      <c r="BQ847" s="102"/>
      <c r="BR847" s="102"/>
      <c r="BS847" s="102"/>
      <c r="BT847" s="102"/>
      <c r="BU847" s="102"/>
      <c r="BV847" s="102"/>
      <c r="BW847" s="102"/>
      <c r="BX847" s="102"/>
      <c r="BY847" s="102"/>
      <c r="BZ847" s="102"/>
      <c r="CA847" s="102"/>
      <c r="CB847" s="102"/>
      <c r="CC847" s="102"/>
      <c r="CD847" s="102"/>
      <c r="CE847" s="102"/>
      <c r="CF847" s="102"/>
      <c r="CG847" s="102"/>
      <c r="CH847" s="102"/>
      <c r="CI847" s="102"/>
      <c r="CJ847" s="102"/>
      <c r="CK847" s="102"/>
      <c r="CL847" s="102"/>
      <c r="CM847" s="102"/>
      <c r="CN847" s="102"/>
      <c r="CO847" s="102"/>
      <c r="CP847" s="102"/>
      <c r="CQ847" s="102"/>
      <c r="CR847" s="102"/>
      <c r="CS847" s="102"/>
      <c r="CT847" s="102"/>
      <c r="CU847" s="102"/>
      <c r="CV847" s="102"/>
      <c r="CW847" s="102"/>
      <c r="CX847" s="102"/>
      <c r="CY847" s="102"/>
      <c r="CZ847" s="102"/>
      <c r="DA847" s="102"/>
      <c r="DB847" s="102"/>
      <c r="DC847" s="102"/>
      <c r="DD847" s="102"/>
      <c r="DE847" s="102"/>
      <c r="DF847" s="102"/>
      <c r="DG847" s="102"/>
      <c r="DH847" s="102"/>
      <c r="DI847" s="102"/>
      <c r="DJ847" s="102"/>
      <c r="DK847" s="102"/>
      <c r="DL847" s="102"/>
      <c r="DM847" s="102"/>
      <c r="DN847" s="102"/>
      <c r="DO847" s="102"/>
      <c r="DP847" s="102"/>
      <c r="DQ847" s="102"/>
      <c r="DR847" s="102"/>
      <c r="DS847" s="102"/>
      <c r="DT847" s="102"/>
      <c r="DU847" s="102"/>
      <c r="DV847" s="102"/>
      <c r="DW847" s="102"/>
      <c r="DX847" s="102"/>
      <c r="DY847" s="102"/>
      <c r="DZ847" s="102"/>
      <c r="EA847" s="102"/>
      <c r="EB847" s="102"/>
      <c r="EC847" s="102"/>
      <c r="ED847" s="102"/>
      <c r="EE847" s="102"/>
      <c r="EF847" s="102"/>
      <c r="EG847" s="102"/>
      <c r="EH847" s="102"/>
      <c r="EI847" s="102"/>
      <c r="EJ847" s="102"/>
      <c r="EK847" s="102"/>
      <c r="EL847" s="102"/>
      <c r="EM847" s="102"/>
      <c r="EN847" s="102"/>
      <c r="EO847" s="102"/>
      <c r="EP847" s="102"/>
      <c r="EQ847" s="102"/>
      <c r="ER847" s="102"/>
      <c r="ES847" s="102"/>
      <c r="ET847" s="102"/>
      <c r="EU847" s="102"/>
      <c r="EV847" s="102"/>
      <c r="EW847" s="102"/>
      <c r="EX847" s="102"/>
      <c r="EY847" s="102"/>
      <c r="EZ847" s="102"/>
      <c r="FA847" s="102"/>
      <c r="FB847" s="102"/>
      <c r="FC847" s="102"/>
      <c r="FD847" s="102"/>
      <c r="FE847" s="102"/>
      <c r="FF847" s="102"/>
      <c r="FG847" s="102"/>
      <c r="FH847" s="102"/>
      <c r="FI847" s="102"/>
      <c r="FJ847" s="102"/>
      <c r="FK847" s="102"/>
      <c r="FL847" s="102"/>
      <c r="FM847" s="102"/>
      <c r="FN847" s="102"/>
      <c r="FO847" s="102"/>
      <c r="FP847" s="102"/>
      <c r="FQ847" s="102"/>
      <c r="FR847" s="102"/>
      <c r="FS847" s="102"/>
      <c r="FT847" s="102"/>
      <c r="FU847" s="102"/>
      <c r="FV847" s="102"/>
      <c r="FW847" s="102"/>
      <c r="FX847" s="102"/>
      <c r="FY847" s="102"/>
      <c r="FZ847" s="102"/>
      <c r="GA847" s="102"/>
      <c r="GB847" s="102"/>
      <c r="GC847" s="102"/>
      <c r="GD847" s="102"/>
      <c r="GE847" s="102"/>
      <c r="GF847" s="102"/>
      <c r="GG847" s="102"/>
      <c r="GH847" s="102"/>
      <c r="GI847" s="102"/>
      <c r="GJ847" s="102"/>
      <c r="GK847" s="102"/>
      <c r="GL847" s="102"/>
      <c r="GM847" s="102"/>
      <c r="GN847" s="102"/>
      <c r="GO847" s="102"/>
      <c r="GP847" s="102"/>
      <c r="GQ847" s="102"/>
      <c r="GR847" s="102"/>
      <c r="GS847" s="102"/>
      <c r="GT847" s="102"/>
      <c r="GU847" s="102"/>
      <c r="GV847" s="102"/>
      <c r="GW847" s="102"/>
      <c r="GX847" s="102"/>
      <c r="GY847" s="102"/>
      <c r="GZ847" s="102"/>
      <c r="HA847" s="102"/>
      <c r="HB847" s="102"/>
      <c r="HC847" s="102"/>
      <c r="HD847" s="102"/>
      <c r="HE847" s="102"/>
      <c r="HF847" s="102"/>
      <c r="HG847" s="102"/>
      <c r="HH847" s="102"/>
      <c r="HI847" s="102"/>
      <c r="HJ847" s="102"/>
      <c r="HK847" s="102"/>
      <c r="HL847" s="102"/>
      <c r="HM847" s="102"/>
      <c r="HN847" s="102"/>
      <c r="HO847" s="102"/>
      <c r="HP847" s="102"/>
      <c r="HQ847" s="102"/>
      <c r="HR847" s="102"/>
    </row>
    <row r="848" spans="1:243" s="103" customFormat="1" ht="15.75" hidden="1" customHeight="1">
      <c r="A848" s="93" t="s">
        <v>3222</v>
      </c>
      <c r="B848" s="111" t="s">
        <v>3223</v>
      </c>
      <c r="C848" s="123" t="s">
        <v>575</v>
      </c>
      <c r="D848" s="56"/>
      <c r="E848" s="56">
        <v>2620</v>
      </c>
      <c r="F848" s="56"/>
      <c r="G848" s="56"/>
      <c r="H848" s="56"/>
      <c r="I848" s="56"/>
      <c r="J848" s="56"/>
      <c r="K848" s="56"/>
      <c r="HS848" s="102"/>
      <c r="HT848" s="102"/>
      <c r="HU848" s="102"/>
      <c r="HV848" s="102"/>
      <c r="HW848" s="102"/>
      <c r="HX848" s="102"/>
      <c r="HY848" s="102"/>
      <c r="HZ848" s="102"/>
      <c r="IA848" s="102"/>
      <c r="IB848" s="102"/>
      <c r="IC848" s="102"/>
      <c r="ID848" s="102"/>
      <c r="IE848" s="102"/>
      <c r="IF848" s="102"/>
      <c r="IG848" s="102"/>
      <c r="IH848" s="102"/>
      <c r="II848" s="102"/>
    </row>
    <row r="849" spans="1:243" s="103" customFormat="1" ht="15.75" hidden="1" customHeight="1">
      <c r="A849" s="93" t="s">
        <v>2643</v>
      </c>
      <c r="B849" s="111" t="s">
        <v>2644</v>
      </c>
      <c r="C849" s="123" t="s">
        <v>488</v>
      </c>
      <c r="D849" s="56">
        <v>1102.53</v>
      </c>
      <c r="E849" s="56">
        <v>5626.16</v>
      </c>
      <c r="F849" s="56">
        <v>6734.86</v>
      </c>
      <c r="G849" s="56"/>
      <c r="H849" s="56"/>
      <c r="I849" s="56"/>
      <c r="J849" s="56"/>
      <c r="K849" s="56"/>
      <c r="HS849" s="102"/>
      <c r="HT849" s="102"/>
      <c r="HU849" s="102"/>
      <c r="HV849" s="102"/>
      <c r="HW849" s="102"/>
      <c r="HX849" s="102"/>
      <c r="HY849" s="102"/>
      <c r="HZ849" s="102"/>
      <c r="IA849" s="102"/>
      <c r="IB849" s="102"/>
      <c r="IC849" s="102"/>
      <c r="ID849" s="102"/>
      <c r="IE849" s="102"/>
      <c r="IF849" s="102"/>
      <c r="IG849" s="102"/>
      <c r="IH849" s="102"/>
      <c r="II849" s="102"/>
    </row>
    <row r="850" spans="1:243" ht="15.75" hidden="1" customHeight="1">
      <c r="A850" s="93" t="s">
        <v>2645</v>
      </c>
      <c r="B850" s="111" t="s">
        <v>2646</v>
      </c>
      <c r="C850" s="123" t="s">
        <v>29</v>
      </c>
      <c r="D850" s="56">
        <v>169351.45</v>
      </c>
      <c r="E850" s="56">
        <v>117421.81</v>
      </c>
      <c r="F850" s="56">
        <v>404449.5</v>
      </c>
      <c r="G850" s="56">
        <v>155700</v>
      </c>
      <c r="H850" s="56">
        <v>161000</v>
      </c>
      <c r="I850" s="56">
        <v>166700</v>
      </c>
      <c r="J850" s="56">
        <v>166700</v>
      </c>
      <c r="K850" s="56">
        <v>166700</v>
      </c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AW850" s="102"/>
      <c r="AX850" s="102"/>
      <c r="AY850" s="102"/>
      <c r="AZ850" s="102"/>
      <c r="BA850" s="102"/>
      <c r="BB850" s="102"/>
      <c r="BC850" s="102"/>
      <c r="BD850" s="102"/>
      <c r="BE850" s="102"/>
      <c r="BF850" s="102"/>
      <c r="BG850" s="102"/>
      <c r="BH850" s="102"/>
      <c r="BI850" s="102"/>
      <c r="BJ850" s="102"/>
      <c r="BK850" s="102"/>
      <c r="BL850" s="102"/>
      <c r="BM850" s="102"/>
      <c r="BN850" s="102"/>
      <c r="BO850" s="102"/>
      <c r="BP850" s="102"/>
      <c r="BQ850" s="102"/>
      <c r="BR850" s="102"/>
      <c r="BS850" s="102"/>
      <c r="BT850" s="102"/>
      <c r="BU850" s="102"/>
      <c r="BV850" s="102"/>
      <c r="BW850" s="102"/>
      <c r="BX850" s="102"/>
      <c r="BY850" s="102"/>
      <c r="BZ850" s="102"/>
      <c r="CA850" s="102"/>
      <c r="CB850" s="102"/>
      <c r="CC850" s="102"/>
      <c r="CD850" s="102"/>
      <c r="CE850" s="102"/>
      <c r="CF850" s="102"/>
      <c r="CG850" s="102"/>
      <c r="CH850" s="102"/>
      <c r="CI850" s="102"/>
      <c r="CJ850" s="102"/>
      <c r="CK850" s="102"/>
      <c r="CL850" s="102"/>
      <c r="CM850" s="102"/>
      <c r="CN850" s="102"/>
      <c r="CO850" s="102"/>
      <c r="CP850" s="102"/>
      <c r="CQ850" s="102"/>
      <c r="CR850" s="102"/>
      <c r="CS850" s="102"/>
      <c r="CT850" s="102"/>
      <c r="CU850" s="102"/>
      <c r="CV850" s="102"/>
      <c r="CW850" s="102"/>
      <c r="CX850" s="102"/>
      <c r="CY850" s="102"/>
      <c r="CZ850" s="102"/>
      <c r="DA850" s="102"/>
      <c r="DB850" s="102"/>
      <c r="DC850" s="102"/>
      <c r="DD850" s="102"/>
      <c r="DE850" s="102"/>
      <c r="DF850" s="102"/>
      <c r="DG850" s="102"/>
      <c r="DH850" s="102"/>
      <c r="DI850" s="102"/>
      <c r="DJ850" s="102"/>
      <c r="DK850" s="102"/>
      <c r="DL850" s="102"/>
      <c r="DM850" s="102"/>
      <c r="DN850" s="102"/>
      <c r="DO850" s="102"/>
      <c r="DP850" s="102"/>
      <c r="DQ850" s="102"/>
      <c r="DR850" s="102"/>
      <c r="DS850" s="102"/>
      <c r="DT850" s="102"/>
      <c r="DU850" s="102"/>
      <c r="DV850" s="102"/>
      <c r="DW850" s="102"/>
      <c r="DX850" s="102"/>
      <c r="DY850" s="102"/>
      <c r="DZ850" s="102"/>
      <c r="EA850" s="102"/>
      <c r="EB850" s="102"/>
      <c r="EC850" s="102"/>
      <c r="ED850" s="102"/>
      <c r="EE850" s="102"/>
      <c r="EF850" s="102"/>
      <c r="EG850" s="102"/>
      <c r="EH850" s="102"/>
      <c r="EI850" s="102"/>
      <c r="EJ850" s="102"/>
      <c r="EK850" s="102"/>
      <c r="EL850" s="102"/>
      <c r="EM850" s="102"/>
      <c r="EN850" s="102"/>
      <c r="EO850" s="102"/>
      <c r="EP850" s="102"/>
      <c r="EQ850" s="102"/>
      <c r="ER850" s="102"/>
      <c r="ES850" s="102"/>
      <c r="ET850" s="102"/>
      <c r="EU850" s="102"/>
      <c r="EV850" s="102"/>
      <c r="EW850" s="102"/>
      <c r="EX850" s="102"/>
      <c r="EY850" s="102"/>
      <c r="EZ850" s="102"/>
      <c r="FA850" s="102"/>
      <c r="FB850" s="102"/>
      <c r="FC850" s="102"/>
      <c r="FD850" s="102"/>
      <c r="FE850" s="102"/>
      <c r="FF850" s="102"/>
      <c r="FG850" s="102"/>
      <c r="FH850" s="102"/>
      <c r="FI850" s="102"/>
      <c r="FJ850" s="102"/>
      <c r="FK850" s="102"/>
      <c r="FL850" s="102"/>
      <c r="FM850" s="102"/>
      <c r="FN850" s="102"/>
      <c r="FO850" s="102"/>
      <c r="FP850" s="102"/>
      <c r="FQ850" s="102"/>
      <c r="FR850" s="102"/>
      <c r="FS850" s="102"/>
      <c r="FT850" s="102"/>
      <c r="FU850" s="102"/>
      <c r="FV850" s="102"/>
      <c r="FW850" s="102"/>
      <c r="FX850" s="102"/>
      <c r="FY850" s="102"/>
      <c r="FZ850" s="102"/>
      <c r="GA850" s="102"/>
      <c r="GB850" s="102"/>
      <c r="GC850" s="102"/>
      <c r="GD850" s="102"/>
      <c r="GE850" s="102"/>
      <c r="GF850" s="102"/>
      <c r="GG850" s="102"/>
      <c r="GH850" s="102"/>
      <c r="GI850" s="102"/>
      <c r="GJ850" s="102"/>
      <c r="GK850" s="102"/>
      <c r="GL850" s="102"/>
      <c r="GM850" s="102"/>
      <c r="GN850" s="102"/>
      <c r="GO850" s="102"/>
      <c r="GP850" s="102"/>
      <c r="GQ850" s="102"/>
      <c r="GR850" s="102"/>
      <c r="GS850" s="102"/>
      <c r="GT850" s="102"/>
      <c r="GU850" s="102"/>
      <c r="GV850" s="102"/>
      <c r="GW850" s="102"/>
      <c r="GX850" s="102"/>
      <c r="GY850" s="102"/>
      <c r="GZ850" s="102"/>
      <c r="HA850" s="102"/>
      <c r="HB850" s="102"/>
      <c r="HC850" s="102"/>
      <c r="HD850" s="102"/>
      <c r="HE850" s="102"/>
      <c r="HF850" s="102"/>
      <c r="HG850" s="102"/>
      <c r="HH850" s="102"/>
      <c r="HI850" s="102"/>
      <c r="HJ850" s="102"/>
      <c r="HK850" s="102"/>
      <c r="HL850" s="102"/>
      <c r="HM850" s="102"/>
      <c r="HN850" s="102"/>
      <c r="HO850" s="102"/>
      <c r="HP850" s="102"/>
      <c r="HQ850" s="102"/>
      <c r="HR850" s="102"/>
    </row>
    <row r="851" spans="1:243" s="103" customFormat="1" ht="15.75" hidden="1" customHeight="1">
      <c r="A851" s="93"/>
      <c r="B851" s="111" t="s">
        <v>3221</v>
      </c>
      <c r="C851" s="123" t="s">
        <v>1931</v>
      </c>
      <c r="D851" s="56"/>
      <c r="E851" s="56">
        <v>604.96</v>
      </c>
      <c r="F851" s="56"/>
      <c r="G851" s="56"/>
      <c r="H851" s="56"/>
      <c r="I851" s="56"/>
      <c r="J851" s="56"/>
      <c r="K851" s="56"/>
      <c r="HS851" s="102"/>
      <c r="HT851" s="102"/>
      <c r="HU851" s="102"/>
      <c r="HV851" s="102"/>
      <c r="HW851" s="102"/>
      <c r="HX851" s="102"/>
      <c r="HY851" s="102"/>
      <c r="HZ851" s="102"/>
      <c r="IA851" s="102"/>
      <c r="IB851" s="102"/>
      <c r="IC851" s="102"/>
      <c r="ID851" s="102"/>
      <c r="IE851" s="102"/>
      <c r="IF851" s="102"/>
      <c r="IG851" s="102"/>
      <c r="IH851" s="102"/>
      <c r="II851" s="102"/>
    </row>
    <row r="852" spans="1:243" s="162" customFormat="1" ht="15.75" hidden="1" customHeight="1">
      <c r="A852" s="95" t="s">
        <v>2647</v>
      </c>
      <c r="B852" s="110" t="s">
        <v>2648</v>
      </c>
      <c r="C852" s="123"/>
      <c r="D852" s="56">
        <f t="shared" ref="D852:K852" si="321">D853</f>
        <v>98284.67</v>
      </c>
      <c r="E852" s="56">
        <f t="shared" si="321"/>
        <v>88763.11</v>
      </c>
      <c r="F852" s="56">
        <f t="shared" si="321"/>
        <v>13680.7</v>
      </c>
      <c r="G852" s="56">
        <f t="shared" si="321"/>
        <v>0</v>
      </c>
      <c r="H852" s="56">
        <f t="shared" si="321"/>
        <v>0</v>
      </c>
      <c r="I852" s="56">
        <f t="shared" si="321"/>
        <v>0</v>
      </c>
      <c r="J852" s="56">
        <f t="shared" si="321"/>
        <v>0</v>
      </c>
      <c r="K852" s="56">
        <f t="shared" si="321"/>
        <v>0</v>
      </c>
      <c r="HS852" s="148"/>
      <c r="HT852" s="148"/>
      <c r="HU852" s="148"/>
      <c r="HV852" s="148"/>
      <c r="HW852" s="148"/>
      <c r="HX852" s="148"/>
      <c r="HY852" s="148"/>
      <c r="HZ852" s="148"/>
      <c r="IA852" s="148"/>
      <c r="IB852" s="148"/>
      <c r="IC852" s="148"/>
      <c r="ID852" s="148"/>
      <c r="IE852" s="148"/>
      <c r="IF852" s="148"/>
      <c r="IG852" s="148"/>
      <c r="IH852" s="148"/>
      <c r="II852" s="148"/>
    </row>
    <row r="853" spans="1:243" s="126" customFormat="1" ht="18.75" hidden="1" customHeight="1">
      <c r="A853" s="95" t="s">
        <v>2649</v>
      </c>
      <c r="B853" s="110" t="s">
        <v>2650</v>
      </c>
      <c r="C853" s="123"/>
      <c r="D853" s="56">
        <f t="shared" ref="D853:I853" si="322">D854+D855</f>
        <v>98284.67</v>
      </c>
      <c r="E853" s="56">
        <f t="shared" si="322"/>
        <v>88763.11</v>
      </c>
      <c r="F853" s="56">
        <f t="shared" si="322"/>
        <v>13680.7</v>
      </c>
      <c r="G853" s="56">
        <f t="shared" si="322"/>
        <v>0</v>
      </c>
      <c r="H853" s="56">
        <f t="shared" si="322"/>
        <v>0</v>
      </c>
      <c r="I853" s="56">
        <f t="shared" si="322"/>
        <v>0</v>
      </c>
      <c r="J853" s="56">
        <f t="shared" ref="J853:K853" si="323">J854+J855</f>
        <v>0</v>
      </c>
      <c r="K853" s="56">
        <f t="shared" si="323"/>
        <v>0</v>
      </c>
      <c r="HS853" s="104"/>
      <c r="HT853" s="104"/>
      <c r="HU853" s="104"/>
      <c r="HV853" s="104"/>
      <c r="HW853" s="104"/>
      <c r="HX853" s="104"/>
      <c r="HY853" s="104"/>
      <c r="HZ853" s="104"/>
      <c r="IA853" s="104"/>
      <c r="IB853" s="104"/>
      <c r="IC853" s="104"/>
      <c r="ID853" s="104"/>
      <c r="IE853" s="104"/>
      <c r="IF853" s="104"/>
      <c r="IG853" s="104"/>
      <c r="IH853" s="104"/>
      <c r="II853" s="104"/>
    </row>
    <row r="854" spans="1:243" s="139" customFormat="1" ht="12.75" hidden="1" customHeight="1">
      <c r="A854" s="93" t="s">
        <v>2651</v>
      </c>
      <c r="B854" s="111" t="s">
        <v>2652</v>
      </c>
      <c r="C854" s="123" t="s">
        <v>29</v>
      </c>
      <c r="D854" s="58">
        <v>88460.67</v>
      </c>
      <c r="E854" s="58">
        <v>71310.44</v>
      </c>
      <c r="F854" s="58">
        <v>10556.7</v>
      </c>
      <c r="G854" s="58"/>
      <c r="H854" s="58"/>
      <c r="I854" s="58"/>
      <c r="J854" s="58"/>
      <c r="K854" s="58"/>
    </row>
    <row r="855" spans="1:243" s="149" customFormat="1" ht="12" hidden="1" customHeight="1">
      <c r="A855" s="93" t="s">
        <v>2653</v>
      </c>
      <c r="B855" s="111" t="s">
        <v>2654</v>
      </c>
      <c r="C855" s="123" t="s">
        <v>471</v>
      </c>
      <c r="D855" s="58">
        <v>9824</v>
      </c>
      <c r="E855" s="58">
        <v>17452.669999999998</v>
      </c>
      <c r="F855" s="58">
        <v>3124</v>
      </c>
      <c r="G855" s="58"/>
      <c r="H855" s="58"/>
      <c r="I855" s="58"/>
      <c r="J855" s="58"/>
      <c r="K855" s="58"/>
      <c r="HS855" s="150"/>
      <c r="HT855" s="150"/>
      <c r="HU855" s="150"/>
      <c r="HV855" s="150"/>
      <c r="HW855" s="150"/>
      <c r="HX855" s="150"/>
      <c r="HY855" s="150"/>
      <c r="HZ855" s="150"/>
      <c r="IA855" s="150"/>
      <c r="IB855" s="150"/>
      <c r="IC855" s="150"/>
      <c r="ID855" s="150"/>
      <c r="IE855" s="150"/>
      <c r="IF855" s="150"/>
      <c r="IG855" s="150"/>
      <c r="IH855" s="150"/>
      <c r="II855" s="150"/>
    </row>
    <row r="856" spans="1:243">
      <c r="A856" s="160" t="s">
        <v>2655</v>
      </c>
      <c r="B856" s="161" t="s">
        <v>2656</v>
      </c>
      <c r="C856" s="180"/>
      <c r="D856" s="70">
        <f t="shared" ref="D856:I856" si="324">D857+D871+D895+D906</f>
        <v>23520701.400000002</v>
      </c>
      <c r="E856" s="70">
        <f t="shared" si="324"/>
        <v>30603967.139999997</v>
      </c>
      <c r="F856" s="70">
        <f t="shared" si="324"/>
        <v>42137082.659999996</v>
      </c>
      <c r="G856" s="70">
        <f t="shared" si="324"/>
        <v>65722404.269999996</v>
      </c>
      <c r="H856" s="70">
        <f>H857+H871+H895+H906</f>
        <v>28367400</v>
      </c>
      <c r="I856" s="70">
        <f t="shared" si="324"/>
        <v>12622500</v>
      </c>
      <c r="J856" s="70">
        <f t="shared" ref="J856:K856" si="325">J857+J871+J895+J906</f>
        <v>13031300</v>
      </c>
      <c r="K856" s="70">
        <f t="shared" si="325"/>
        <v>13455150</v>
      </c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102"/>
      <c r="AJ856" s="102"/>
      <c r="AK856" s="102"/>
      <c r="AL856" s="102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AW856" s="102"/>
      <c r="AX856" s="102"/>
      <c r="AY856" s="102"/>
      <c r="AZ856" s="102"/>
      <c r="BA856" s="102"/>
      <c r="BB856" s="102"/>
      <c r="BC856" s="102"/>
      <c r="BD856" s="102"/>
      <c r="BE856" s="102"/>
      <c r="BF856" s="102"/>
      <c r="BG856" s="102"/>
      <c r="BH856" s="102"/>
      <c r="BI856" s="102"/>
      <c r="BJ856" s="102"/>
      <c r="BK856" s="102"/>
      <c r="BL856" s="102"/>
      <c r="BM856" s="102"/>
      <c r="BN856" s="102"/>
      <c r="BO856" s="102"/>
      <c r="BP856" s="102"/>
      <c r="BQ856" s="102"/>
      <c r="BR856" s="102"/>
      <c r="BS856" s="102"/>
      <c r="BT856" s="102"/>
      <c r="BU856" s="102"/>
      <c r="BV856" s="102"/>
      <c r="BW856" s="102"/>
      <c r="BX856" s="102"/>
      <c r="BY856" s="102"/>
      <c r="BZ856" s="102"/>
      <c r="CA856" s="102"/>
      <c r="CB856" s="102"/>
      <c r="CC856" s="102"/>
      <c r="CD856" s="102"/>
      <c r="CE856" s="102"/>
      <c r="CF856" s="102"/>
      <c r="CG856" s="102"/>
      <c r="CH856" s="102"/>
      <c r="CI856" s="102"/>
      <c r="CJ856" s="102"/>
      <c r="CK856" s="102"/>
      <c r="CL856" s="102"/>
      <c r="CM856" s="102"/>
      <c r="CN856" s="102"/>
      <c r="CO856" s="102"/>
      <c r="CP856" s="102"/>
      <c r="CQ856" s="102"/>
      <c r="CR856" s="102"/>
      <c r="CS856" s="102"/>
      <c r="CT856" s="102"/>
      <c r="CU856" s="102"/>
      <c r="CV856" s="102"/>
      <c r="CW856" s="102"/>
      <c r="CX856" s="102"/>
      <c r="CY856" s="102"/>
      <c r="CZ856" s="102"/>
      <c r="DA856" s="102"/>
      <c r="DB856" s="102"/>
      <c r="DC856" s="102"/>
      <c r="DD856" s="102"/>
      <c r="DE856" s="102"/>
      <c r="DF856" s="102"/>
      <c r="DG856" s="102"/>
      <c r="DH856" s="102"/>
      <c r="DI856" s="102"/>
      <c r="DJ856" s="102"/>
      <c r="DK856" s="102"/>
      <c r="DL856" s="102"/>
      <c r="DM856" s="102"/>
      <c r="DN856" s="102"/>
      <c r="DO856" s="102"/>
      <c r="DP856" s="102"/>
      <c r="DQ856" s="102"/>
      <c r="DR856" s="102"/>
      <c r="DS856" s="102"/>
      <c r="DT856" s="102"/>
      <c r="DU856" s="102"/>
      <c r="DV856" s="102"/>
      <c r="DW856" s="102"/>
      <c r="DX856" s="102"/>
      <c r="DY856" s="102"/>
      <c r="DZ856" s="102"/>
      <c r="EA856" s="102"/>
      <c r="EB856" s="102"/>
      <c r="EC856" s="102"/>
      <c r="ED856" s="102"/>
      <c r="EE856" s="102"/>
      <c r="EF856" s="102"/>
      <c r="EG856" s="102"/>
      <c r="EH856" s="102"/>
      <c r="EI856" s="102"/>
      <c r="EJ856" s="102"/>
      <c r="EK856" s="102"/>
      <c r="EL856" s="102"/>
      <c r="EM856" s="102"/>
      <c r="EN856" s="102"/>
      <c r="EO856" s="102"/>
      <c r="EP856" s="102"/>
      <c r="EQ856" s="102"/>
      <c r="ER856" s="102"/>
      <c r="ES856" s="102"/>
      <c r="ET856" s="102"/>
      <c r="EU856" s="102"/>
      <c r="EV856" s="102"/>
      <c r="EW856" s="102"/>
      <c r="EX856" s="102"/>
      <c r="EY856" s="102"/>
      <c r="EZ856" s="102"/>
      <c r="FA856" s="102"/>
      <c r="FB856" s="102"/>
      <c r="FC856" s="102"/>
      <c r="FD856" s="102"/>
      <c r="FE856" s="102"/>
      <c r="FF856" s="102"/>
      <c r="FG856" s="102"/>
      <c r="FH856" s="102"/>
      <c r="FI856" s="102"/>
      <c r="FJ856" s="102"/>
      <c r="FK856" s="102"/>
      <c r="FL856" s="102"/>
      <c r="FM856" s="102"/>
      <c r="FN856" s="102"/>
      <c r="FO856" s="102"/>
      <c r="FP856" s="102"/>
      <c r="FQ856" s="102"/>
      <c r="FR856" s="102"/>
      <c r="FS856" s="102"/>
      <c r="FT856" s="102"/>
      <c r="FU856" s="102"/>
      <c r="FV856" s="102"/>
      <c r="FW856" s="102"/>
      <c r="FX856" s="102"/>
      <c r="FY856" s="102"/>
      <c r="FZ856" s="102"/>
      <c r="GA856" s="102"/>
      <c r="GB856" s="102"/>
      <c r="GC856" s="102"/>
      <c r="GD856" s="102"/>
      <c r="GE856" s="102"/>
      <c r="GF856" s="102"/>
      <c r="GG856" s="102"/>
      <c r="GH856" s="102"/>
      <c r="GI856" s="102"/>
      <c r="GJ856" s="102"/>
      <c r="GK856" s="102"/>
      <c r="GL856" s="102"/>
      <c r="GM856" s="102"/>
      <c r="GN856" s="102"/>
      <c r="GO856" s="102"/>
      <c r="GP856" s="102"/>
      <c r="GQ856" s="102"/>
      <c r="GR856" s="102"/>
      <c r="GS856" s="102"/>
      <c r="GT856" s="102"/>
      <c r="GU856" s="102"/>
      <c r="GV856" s="102"/>
      <c r="GW856" s="102"/>
      <c r="GX856" s="102"/>
      <c r="GY856" s="102"/>
      <c r="GZ856" s="102"/>
      <c r="HA856" s="102"/>
      <c r="HB856" s="102"/>
      <c r="HC856" s="102"/>
      <c r="HD856" s="102"/>
      <c r="HE856" s="102"/>
      <c r="HF856" s="102"/>
      <c r="HG856" s="102"/>
      <c r="HH856" s="102"/>
      <c r="HI856" s="102"/>
      <c r="HJ856" s="102"/>
      <c r="HK856" s="102"/>
      <c r="HL856" s="102"/>
      <c r="HM856" s="102"/>
      <c r="HN856" s="102"/>
      <c r="HO856" s="102"/>
      <c r="HP856" s="102"/>
      <c r="HQ856" s="102"/>
      <c r="HR856" s="102"/>
    </row>
    <row r="857" spans="1:243">
      <c r="A857" s="116" t="s">
        <v>2657</v>
      </c>
      <c r="B857" s="117" t="s">
        <v>2658</v>
      </c>
      <c r="C857" s="180"/>
      <c r="D857" s="118">
        <f t="shared" ref="D857:K857" si="326">D858</f>
        <v>6492044.4800000004</v>
      </c>
      <c r="E857" s="118">
        <f t="shared" si="326"/>
        <v>9582608.9700000007</v>
      </c>
      <c r="F857" s="118">
        <f t="shared" si="326"/>
        <v>14836364.390000001</v>
      </c>
      <c r="G857" s="118">
        <f t="shared" si="326"/>
        <v>18974822.77</v>
      </c>
      <c r="H857" s="118">
        <f t="shared" si="326"/>
        <v>0</v>
      </c>
      <c r="I857" s="118">
        <f t="shared" si="326"/>
        <v>0</v>
      </c>
      <c r="J857" s="118">
        <f t="shared" si="326"/>
        <v>0</v>
      </c>
      <c r="K857" s="118">
        <f t="shared" si="326"/>
        <v>0</v>
      </c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102"/>
      <c r="AJ857" s="102"/>
      <c r="AK857" s="102"/>
      <c r="AL857" s="102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AW857" s="102"/>
      <c r="AX857" s="102"/>
      <c r="AY857" s="102"/>
      <c r="AZ857" s="102"/>
      <c r="BA857" s="102"/>
      <c r="BB857" s="102"/>
      <c r="BC857" s="102"/>
      <c r="BD857" s="102"/>
      <c r="BE857" s="102"/>
      <c r="BF857" s="102"/>
      <c r="BG857" s="102"/>
      <c r="BH857" s="102"/>
      <c r="BI857" s="102"/>
      <c r="BJ857" s="102"/>
      <c r="BK857" s="102"/>
      <c r="BL857" s="102"/>
      <c r="BM857" s="102"/>
      <c r="BN857" s="102"/>
      <c r="BO857" s="102"/>
      <c r="BP857" s="102"/>
      <c r="BQ857" s="102"/>
      <c r="BR857" s="102"/>
      <c r="BS857" s="102"/>
      <c r="BT857" s="102"/>
      <c r="BU857" s="102"/>
      <c r="BV857" s="102"/>
      <c r="BW857" s="102"/>
      <c r="BX857" s="102"/>
      <c r="BY857" s="102"/>
      <c r="BZ857" s="102"/>
      <c r="CA857" s="102"/>
      <c r="CB857" s="102"/>
      <c r="CC857" s="102"/>
      <c r="CD857" s="102"/>
      <c r="CE857" s="102"/>
      <c r="CF857" s="102"/>
      <c r="CG857" s="102"/>
      <c r="CH857" s="102"/>
      <c r="CI857" s="102"/>
      <c r="CJ857" s="102"/>
      <c r="CK857" s="102"/>
      <c r="CL857" s="102"/>
      <c r="CM857" s="102"/>
      <c r="CN857" s="102"/>
      <c r="CO857" s="102"/>
      <c r="CP857" s="102"/>
      <c r="CQ857" s="102"/>
      <c r="CR857" s="102"/>
      <c r="CS857" s="102"/>
      <c r="CT857" s="102"/>
      <c r="CU857" s="102"/>
      <c r="CV857" s="102"/>
      <c r="CW857" s="102"/>
      <c r="CX857" s="102"/>
      <c r="CY857" s="102"/>
      <c r="CZ857" s="102"/>
      <c r="DA857" s="102"/>
      <c r="DB857" s="102"/>
      <c r="DC857" s="102"/>
      <c r="DD857" s="102"/>
      <c r="DE857" s="102"/>
      <c r="DF857" s="102"/>
      <c r="DG857" s="102"/>
      <c r="DH857" s="102"/>
      <c r="DI857" s="102"/>
      <c r="DJ857" s="102"/>
      <c r="DK857" s="102"/>
      <c r="DL857" s="102"/>
      <c r="DM857" s="102"/>
      <c r="DN857" s="102"/>
      <c r="DO857" s="102"/>
      <c r="DP857" s="102"/>
      <c r="DQ857" s="102"/>
      <c r="DR857" s="102"/>
      <c r="DS857" s="102"/>
      <c r="DT857" s="102"/>
      <c r="DU857" s="102"/>
      <c r="DV857" s="102"/>
      <c r="DW857" s="102"/>
      <c r="DX857" s="102"/>
      <c r="DY857" s="102"/>
      <c r="DZ857" s="102"/>
      <c r="EA857" s="102"/>
      <c r="EB857" s="102"/>
      <c r="EC857" s="102"/>
      <c r="ED857" s="102"/>
      <c r="EE857" s="102"/>
      <c r="EF857" s="102"/>
      <c r="EG857" s="102"/>
      <c r="EH857" s="102"/>
      <c r="EI857" s="102"/>
      <c r="EJ857" s="102"/>
      <c r="EK857" s="102"/>
      <c r="EL857" s="102"/>
      <c r="EM857" s="102"/>
      <c r="EN857" s="102"/>
      <c r="EO857" s="102"/>
      <c r="EP857" s="102"/>
      <c r="EQ857" s="102"/>
      <c r="ER857" s="102"/>
      <c r="ES857" s="102"/>
      <c r="ET857" s="102"/>
      <c r="EU857" s="102"/>
      <c r="EV857" s="102"/>
      <c r="EW857" s="102"/>
      <c r="EX857" s="102"/>
      <c r="EY857" s="102"/>
      <c r="EZ857" s="102"/>
      <c r="FA857" s="102"/>
      <c r="FB857" s="102"/>
      <c r="FC857" s="102"/>
      <c r="FD857" s="102"/>
      <c r="FE857" s="102"/>
      <c r="FF857" s="102"/>
      <c r="FG857" s="102"/>
      <c r="FH857" s="102"/>
      <c r="FI857" s="102"/>
      <c r="FJ857" s="102"/>
      <c r="FK857" s="102"/>
      <c r="FL857" s="102"/>
      <c r="FM857" s="102"/>
      <c r="FN857" s="102"/>
      <c r="FO857" s="102"/>
      <c r="FP857" s="102"/>
      <c r="FQ857" s="102"/>
      <c r="FR857" s="102"/>
      <c r="FS857" s="102"/>
      <c r="FT857" s="102"/>
      <c r="FU857" s="102"/>
      <c r="FV857" s="102"/>
      <c r="FW857" s="102"/>
      <c r="FX857" s="102"/>
      <c r="FY857" s="102"/>
      <c r="FZ857" s="102"/>
      <c r="GA857" s="102"/>
      <c r="GB857" s="102"/>
      <c r="GC857" s="102"/>
      <c r="GD857" s="102"/>
      <c r="GE857" s="102"/>
      <c r="GF857" s="102"/>
      <c r="GG857" s="102"/>
      <c r="GH857" s="102"/>
      <c r="GI857" s="102"/>
      <c r="GJ857" s="102"/>
      <c r="GK857" s="102"/>
      <c r="GL857" s="102"/>
      <c r="GM857" s="102"/>
      <c r="GN857" s="102"/>
      <c r="GO857" s="102"/>
      <c r="GP857" s="102"/>
      <c r="GQ857" s="102"/>
      <c r="GR857" s="102"/>
      <c r="GS857" s="102"/>
      <c r="GT857" s="102"/>
      <c r="GU857" s="102"/>
      <c r="GV857" s="102"/>
      <c r="GW857" s="102"/>
      <c r="GX857" s="102"/>
      <c r="GY857" s="102"/>
      <c r="GZ857" s="102"/>
      <c r="HA857" s="102"/>
      <c r="HB857" s="102"/>
      <c r="HC857" s="102"/>
      <c r="HD857" s="102"/>
      <c r="HE857" s="102"/>
      <c r="HF857" s="102"/>
      <c r="HG857" s="102"/>
      <c r="HH857" s="102"/>
      <c r="HI857" s="102"/>
      <c r="HJ857" s="102"/>
      <c r="HK857" s="102"/>
      <c r="HL857" s="102"/>
      <c r="HM857" s="102"/>
      <c r="HN857" s="102"/>
      <c r="HO857" s="102"/>
      <c r="HP857" s="102"/>
      <c r="HQ857" s="102"/>
      <c r="HR857" s="102"/>
    </row>
    <row r="858" spans="1:243">
      <c r="A858" s="119" t="s">
        <v>2659</v>
      </c>
      <c r="B858" s="120" t="s">
        <v>2660</v>
      </c>
      <c r="C858" s="180"/>
      <c r="D858" s="56">
        <f>D864</f>
        <v>6492044.4800000004</v>
      </c>
      <c r="E858" s="56">
        <f>E864</f>
        <v>9582608.9700000007</v>
      </c>
      <c r="F858" s="56">
        <f>F864+F859</f>
        <v>14836364.390000001</v>
      </c>
      <c r="G858" s="56">
        <f t="shared" ref="G858:K858" si="327">G864+G859</f>
        <v>18974822.77</v>
      </c>
      <c r="H858" s="56">
        <f t="shared" si="327"/>
        <v>0</v>
      </c>
      <c r="I858" s="56">
        <f t="shared" si="327"/>
        <v>0</v>
      </c>
      <c r="J858" s="56">
        <f t="shared" si="327"/>
        <v>0</v>
      </c>
      <c r="K858" s="56">
        <f t="shared" si="327"/>
        <v>0</v>
      </c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102"/>
      <c r="AJ858" s="102"/>
      <c r="AK858" s="102"/>
      <c r="AL858" s="102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AW858" s="102"/>
      <c r="AX858" s="102"/>
      <c r="AY858" s="102"/>
      <c r="AZ858" s="102"/>
      <c r="BA858" s="102"/>
      <c r="BB858" s="102"/>
      <c r="BC858" s="102"/>
      <c r="BD858" s="102"/>
      <c r="BE858" s="102"/>
      <c r="BF858" s="102"/>
      <c r="BG858" s="102"/>
      <c r="BH858" s="102"/>
      <c r="BI858" s="102"/>
      <c r="BJ858" s="102"/>
      <c r="BK858" s="102"/>
      <c r="BL858" s="102"/>
      <c r="BM858" s="102"/>
      <c r="BN858" s="102"/>
      <c r="BO858" s="102"/>
      <c r="BP858" s="102"/>
      <c r="BQ858" s="102"/>
      <c r="BR858" s="102"/>
      <c r="BS858" s="102"/>
      <c r="BT858" s="102"/>
      <c r="BU858" s="102"/>
      <c r="BV858" s="102"/>
      <c r="BW858" s="102"/>
      <c r="BX858" s="102"/>
      <c r="BY858" s="102"/>
      <c r="BZ858" s="102"/>
      <c r="CA858" s="102"/>
      <c r="CB858" s="102"/>
      <c r="CC858" s="102"/>
      <c r="CD858" s="102"/>
      <c r="CE858" s="102"/>
      <c r="CF858" s="102"/>
      <c r="CG858" s="102"/>
      <c r="CH858" s="102"/>
      <c r="CI858" s="102"/>
      <c r="CJ858" s="102"/>
      <c r="CK858" s="102"/>
      <c r="CL858" s="102"/>
      <c r="CM858" s="102"/>
      <c r="CN858" s="102"/>
      <c r="CO858" s="102"/>
      <c r="CP858" s="102"/>
      <c r="CQ858" s="102"/>
      <c r="CR858" s="102"/>
      <c r="CS858" s="102"/>
      <c r="CT858" s="102"/>
      <c r="CU858" s="102"/>
      <c r="CV858" s="102"/>
      <c r="CW858" s="102"/>
      <c r="CX858" s="102"/>
      <c r="CY858" s="102"/>
      <c r="CZ858" s="102"/>
      <c r="DA858" s="102"/>
      <c r="DB858" s="102"/>
      <c r="DC858" s="102"/>
      <c r="DD858" s="102"/>
      <c r="DE858" s="102"/>
      <c r="DF858" s="102"/>
      <c r="DG858" s="102"/>
      <c r="DH858" s="102"/>
      <c r="DI858" s="102"/>
      <c r="DJ858" s="102"/>
      <c r="DK858" s="102"/>
      <c r="DL858" s="102"/>
      <c r="DM858" s="102"/>
      <c r="DN858" s="102"/>
      <c r="DO858" s="102"/>
      <c r="DP858" s="102"/>
      <c r="DQ858" s="102"/>
      <c r="DR858" s="102"/>
      <c r="DS858" s="102"/>
      <c r="DT858" s="102"/>
      <c r="DU858" s="102"/>
      <c r="DV858" s="102"/>
      <c r="DW858" s="102"/>
      <c r="DX858" s="102"/>
      <c r="DY858" s="102"/>
      <c r="DZ858" s="102"/>
      <c r="EA858" s="102"/>
      <c r="EB858" s="102"/>
      <c r="EC858" s="102"/>
      <c r="ED858" s="102"/>
      <c r="EE858" s="102"/>
      <c r="EF858" s="102"/>
      <c r="EG858" s="102"/>
      <c r="EH858" s="102"/>
      <c r="EI858" s="102"/>
      <c r="EJ858" s="102"/>
      <c r="EK858" s="102"/>
      <c r="EL858" s="102"/>
      <c r="EM858" s="102"/>
      <c r="EN858" s="102"/>
      <c r="EO858" s="102"/>
      <c r="EP858" s="102"/>
      <c r="EQ858" s="102"/>
      <c r="ER858" s="102"/>
      <c r="ES858" s="102"/>
      <c r="ET858" s="102"/>
      <c r="EU858" s="102"/>
      <c r="EV858" s="102"/>
      <c r="EW858" s="102"/>
      <c r="EX858" s="102"/>
      <c r="EY858" s="102"/>
      <c r="EZ858" s="102"/>
      <c r="FA858" s="102"/>
      <c r="FB858" s="102"/>
      <c r="FC858" s="102"/>
      <c r="FD858" s="102"/>
      <c r="FE858" s="102"/>
      <c r="FF858" s="102"/>
      <c r="FG858" s="102"/>
      <c r="FH858" s="102"/>
      <c r="FI858" s="102"/>
      <c r="FJ858" s="102"/>
      <c r="FK858" s="102"/>
      <c r="FL858" s="102"/>
      <c r="FM858" s="102"/>
      <c r="FN858" s="102"/>
      <c r="FO858" s="102"/>
      <c r="FP858" s="102"/>
      <c r="FQ858" s="102"/>
      <c r="FR858" s="102"/>
      <c r="FS858" s="102"/>
      <c r="FT858" s="102"/>
      <c r="FU858" s="102"/>
      <c r="FV858" s="102"/>
      <c r="FW858" s="102"/>
      <c r="FX858" s="102"/>
      <c r="FY858" s="102"/>
      <c r="FZ858" s="102"/>
      <c r="GA858" s="102"/>
      <c r="GB858" s="102"/>
      <c r="GC858" s="102"/>
      <c r="GD858" s="102"/>
      <c r="GE858" s="102"/>
      <c r="GF858" s="102"/>
      <c r="GG858" s="102"/>
      <c r="GH858" s="102"/>
      <c r="GI858" s="102"/>
      <c r="GJ858" s="102"/>
      <c r="GK858" s="102"/>
      <c r="GL858" s="102"/>
      <c r="GM858" s="102"/>
      <c r="GN858" s="102"/>
      <c r="GO858" s="102"/>
      <c r="GP858" s="102"/>
      <c r="GQ858" s="102"/>
      <c r="GR858" s="102"/>
      <c r="GS858" s="102"/>
      <c r="GT858" s="102"/>
      <c r="GU858" s="102"/>
      <c r="GV858" s="102"/>
      <c r="GW858" s="102"/>
      <c r="GX858" s="102"/>
      <c r="GY858" s="102"/>
      <c r="GZ858" s="102"/>
      <c r="HA858" s="102"/>
      <c r="HB858" s="102"/>
      <c r="HC858" s="102"/>
      <c r="HD858" s="102"/>
      <c r="HE858" s="102"/>
      <c r="HF858" s="102"/>
      <c r="HG858" s="102"/>
      <c r="HH858" s="102"/>
      <c r="HI858" s="102"/>
      <c r="HJ858" s="102"/>
      <c r="HK858" s="102"/>
      <c r="HL858" s="102"/>
      <c r="HM858" s="102"/>
      <c r="HN858" s="102"/>
      <c r="HO858" s="102"/>
      <c r="HP858" s="102"/>
      <c r="HQ858" s="102"/>
      <c r="HR858" s="102"/>
    </row>
    <row r="859" spans="1:243" ht="15" customHeight="1">
      <c r="A859" s="95" t="s">
        <v>3224</v>
      </c>
      <c r="B859" s="110" t="s">
        <v>3225</v>
      </c>
      <c r="C859" s="180"/>
      <c r="D859" s="56"/>
      <c r="E859" s="56"/>
      <c r="F859" s="56">
        <f>F860</f>
        <v>1840000</v>
      </c>
      <c r="G859" s="56">
        <f t="shared" ref="G859:K861" si="328">G860</f>
        <v>7360000</v>
      </c>
      <c r="H859" s="56">
        <f t="shared" si="328"/>
        <v>0</v>
      </c>
      <c r="I859" s="56">
        <f t="shared" si="328"/>
        <v>0</v>
      </c>
      <c r="J859" s="56">
        <f t="shared" si="328"/>
        <v>0</v>
      </c>
      <c r="K859" s="56">
        <f t="shared" si="328"/>
        <v>0</v>
      </c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AW859" s="102"/>
      <c r="AX859" s="102"/>
      <c r="AY859" s="102"/>
      <c r="AZ859" s="102"/>
      <c r="BA859" s="102"/>
      <c r="BB859" s="102"/>
      <c r="BC859" s="102"/>
      <c r="BD859" s="102"/>
      <c r="BE859" s="102"/>
      <c r="BF859" s="102"/>
      <c r="BG859" s="102"/>
      <c r="BH859" s="102"/>
      <c r="BI859" s="102"/>
      <c r="BJ859" s="102"/>
      <c r="BK859" s="102"/>
      <c r="BL859" s="102"/>
      <c r="BM859" s="102"/>
      <c r="BN859" s="102"/>
      <c r="BO859" s="102"/>
      <c r="BP859" s="102"/>
      <c r="BQ859" s="102"/>
      <c r="BR859" s="102"/>
      <c r="BS859" s="102"/>
      <c r="BT859" s="102"/>
      <c r="BU859" s="102"/>
      <c r="BV859" s="102"/>
      <c r="BW859" s="102"/>
      <c r="BX859" s="102"/>
      <c r="BY859" s="102"/>
      <c r="BZ859" s="102"/>
      <c r="CA859" s="102"/>
      <c r="CB859" s="102"/>
      <c r="CC859" s="102"/>
      <c r="CD859" s="102"/>
      <c r="CE859" s="102"/>
      <c r="CF859" s="102"/>
      <c r="CG859" s="102"/>
      <c r="CH859" s="102"/>
      <c r="CI859" s="102"/>
      <c r="CJ859" s="102"/>
      <c r="CK859" s="102"/>
      <c r="CL859" s="102"/>
      <c r="CM859" s="102"/>
      <c r="CN859" s="102"/>
      <c r="CO859" s="102"/>
      <c r="CP859" s="102"/>
      <c r="CQ859" s="102"/>
      <c r="CR859" s="102"/>
      <c r="CS859" s="102"/>
      <c r="CT859" s="102"/>
      <c r="CU859" s="102"/>
      <c r="CV859" s="102"/>
      <c r="CW859" s="102"/>
      <c r="CX859" s="102"/>
      <c r="CY859" s="102"/>
      <c r="CZ859" s="102"/>
      <c r="DA859" s="102"/>
      <c r="DB859" s="102"/>
      <c r="DC859" s="102"/>
      <c r="DD859" s="102"/>
      <c r="DE859" s="102"/>
      <c r="DF859" s="102"/>
      <c r="DG859" s="102"/>
      <c r="DH859" s="102"/>
      <c r="DI859" s="102"/>
      <c r="DJ859" s="102"/>
      <c r="DK859" s="102"/>
      <c r="DL859" s="102"/>
      <c r="DM859" s="102"/>
      <c r="DN859" s="102"/>
      <c r="DO859" s="102"/>
      <c r="DP859" s="102"/>
      <c r="DQ859" s="102"/>
      <c r="DR859" s="102"/>
      <c r="DS859" s="102"/>
      <c r="DT859" s="102"/>
      <c r="DU859" s="102"/>
      <c r="DV859" s="102"/>
      <c r="DW859" s="102"/>
      <c r="DX859" s="102"/>
      <c r="DY859" s="102"/>
      <c r="DZ859" s="102"/>
      <c r="EA859" s="102"/>
      <c r="EB859" s="102"/>
      <c r="EC859" s="102"/>
      <c r="ED859" s="102"/>
      <c r="EE859" s="102"/>
      <c r="EF859" s="102"/>
      <c r="EG859" s="102"/>
      <c r="EH859" s="102"/>
      <c r="EI859" s="102"/>
      <c r="EJ859" s="102"/>
      <c r="EK859" s="102"/>
      <c r="EL859" s="102"/>
      <c r="EM859" s="102"/>
      <c r="EN859" s="102"/>
      <c r="EO859" s="102"/>
      <c r="EP859" s="102"/>
      <c r="EQ859" s="102"/>
      <c r="ER859" s="102"/>
      <c r="ES859" s="102"/>
      <c r="ET859" s="102"/>
      <c r="EU859" s="102"/>
      <c r="EV859" s="102"/>
      <c r="EW859" s="102"/>
      <c r="EX859" s="102"/>
      <c r="EY859" s="102"/>
      <c r="EZ859" s="102"/>
      <c r="FA859" s="102"/>
      <c r="FB859" s="102"/>
      <c r="FC859" s="102"/>
      <c r="FD859" s="102"/>
      <c r="FE859" s="102"/>
      <c r="FF859" s="102"/>
      <c r="FG859" s="102"/>
      <c r="FH859" s="102"/>
      <c r="FI859" s="102"/>
      <c r="FJ859" s="102"/>
      <c r="FK859" s="102"/>
      <c r="FL859" s="102"/>
      <c r="FM859" s="102"/>
      <c r="FN859" s="102"/>
      <c r="FO859" s="102"/>
      <c r="FP859" s="102"/>
      <c r="FQ859" s="102"/>
      <c r="FR859" s="102"/>
      <c r="FS859" s="102"/>
      <c r="FT859" s="102"/>
      <c r="FU859" s="102"/>
      <c r="FV859" s="102"/>
      <c r="FW859" s="102"/>
      <c r="FX859" s="102"/>
      <c r="FY859" s="102"/>
      <c r="FZ859" s="102"/>
      <c r="GA859" s="102"/>
      <c r="GB859" s="102"/>
      <c r="GC859" s="102"/>
      <c r="GD859" s="102"/>
      <c r="GE859" s="102"/>
      <c r="GF859" s="102"/>
      <c r="GG859" s="102"/>
      <c r="GH859" s="102"/>
      <c r="GI859" s="102"/>
      <c r="GJ859" s="102"/>
      <c r="GK859" s="102"/>
      <c r="GL859" s="102"/>
      <c r="GM859" s="102"/>
      <c r="GN859" s="102"/>
      <c r="GO859" s="102"/>
      <c r="GP859" s="102"/>
      <c r="GQ859" s="102"/>
      <c r="GR859" s="102"/>
      <c r="GS859" s="102"/>
      <c r="GT859" s="102"/>
      <c r="GU859" s="102"/>
      <c r="GV859" s="102"/>
      <c r="GW859" s="102"/>
      <c r="GX859" s="102"/>
      <c r="GY859" s="102"/>
      <c r="GZ859" s="102"/>
      <c r="HA859" s="102"/>
      <c r="HB859" s="102"/>
      <c r="HC859" s="102"/>
      <c r="HD859" s="102"/>
      <c r="HE859" s="102"/>
      <c r="HF859" s="102"/>
      <c r="HG859" s="102"/>
      <c r="HH859" s="102"/>
      <c r="HI859" s="102"/>
      <c r="HJ859" s="102"/>
      <c r="HK859" s="102"/>
      <c r="HL859" s="102"/>
      <c r="HM859" s="102"/>
      <c r="HN859" s="102"/>
      <c r="HO859" s="102"/>
      <c r="HP859" s="102"/>
      <c r="HQ859" s="102"/>
      <c r="HR859" s="102"/>
    </row>
    <row r="860" spans="1:243" ht="22.5">
      <c r="A860" s="95" t="s">
        <v>3226</v>
      </c>
      <c r="B860" s="110" t="s">
        <v>3227</v>
      </c>
      <c r="C860" s="180"/>
      <c r="D860" s="56"/>
      <c r="E860" s="56"/>
      <c r="F860" s="56">
        <f>F861</f>
        <v>1840000</v>
      </c>
      <c r="G860" s="56">
        <f t="shared" si="328"/>
        <v>7360000</v>
      </c>
      <c r="H860" s="56">
        <f t="shared" si="328"/>
        <v>0</v>
      </c>
      <c r="I860" s="56">
        <f t="shared" si="328"/>
        <v>0</v>
      </c>
      <c r="J860" s="56">
        <f t="shared" si="328"/>
        <v>0</v>
      </c>
      <c r="K860" s="56">
        <f t="shared" si="328"/>
        <v>0</v>
      </c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AW860" s="102"/>
      <c r="AX860" s="102"/>
      <c r="AY860" s="102"/>
      <c r="AZ860" s="102"/>
      <c r="BA860" s="102"/>
      <c r="BB860" s="102"/>
      <c r="BC860" s="102"/>
      <c r="BD860" s="102"/>
      <c r="BE860" s="102"/>
      <c r="BF860" s="102"/>
      <c r="BG860" s="102"/>
      <c r="BH860" s="102"/>
      <c r="BI860" s="102"/>
      <c r="BJ860" s="102"/>
      <c r="BK860" s="102"/>
      <c r="BL860" s="102"/>
      <c r="BM860" s="102"/>
      <c r="BN860" s="102"/>
      <c r="BO860" s="102"/>
      <c r="BP860" s="102"/>
      <c r="BQ860" s="102"/>
      <c r="BR860" s="102"/>
      <c r="BS860" s="102"/>
      <c r="BT860" s="102"/>
      <c r="BU860" s="102"/>
      <c r="BV860" s="102"/>
      <c r="BW860" s="102"/>
      <c r="BX860" s="102"/>
      <c r="BY860" s="102"/>
      <c r="BZ860" s="102"/>
      <c r="CA860" s="102"/>
      <c r="CB860" s="102"/>
      <c r="CC860" s="102"/>
      <c r="CD860" s="102"/>
      <c r="CE860" s="102"/>
      <c r="CF860" s="102"/>
      <c r="CG860" s="102"/>
      <c r="CH860" s="102"/>
      <c r="CI860" s="102"/>
      <c r="CJ860" s="102"/>
      <c r="CK860" s="102"/>
      <c r="CL860" s="102"/>
      <c r="CM860" s="102"/>
      <c r="CN860" s="102"/>
      <c r="CO860" s="102"/>
      <c r="CP860" s="102"/>
      <c r="CQ860" s="102"/>
      <c r="CR860" s="102"/>
      <c r="CS860" s="102"/>
      <c r="CT860" s="102"/>
      <c r="CU860" s="102"/>
      <c r="CV860" s="102"/>
      <c r="CW860" s="102"/>
      <c r="CX860" s="102"/>
      <c r="CY860" s="102"/>
      <c r="CZ860" s="102"/>
      <c r="DA860" s="102"/>
      <c r="DB860" s="102"/>
      <c r="DC860" s="102"/>
      <c r="DD860" s="102"/>
      <c r="DE860" s="102"/>
      <c r="DF860" s="102"/>
      <c r="DG860" s="102"/>
      <c r="DH860" s="102"/>
      <c r="DI860" s="102"/>
      <c r="DJ860" s="102"/>
      <c r="DK860" s="102"/>
      <c r="DL860" s="102"/>
      <c r="DM860" s="102"/>
      <c r="DN860" s="102"/>
      <c r="DO860" s="102"/>
      <c r="DP860" s="102"/>
      <c r="DQ860" s="102"/>
      <c r="DR860" s="102"/>
      <c r="DS860" s="102"/>
      <c r="DT860" s="102"/>
      <c r="DU860" s="102"/>
      <c r="DV860" s="102"/>
      <c r="DW860" s="102"/>
      <c r="DX860" s="102"/>
      <c r="DY860" s="102"/>
      <c r="DZ860" s="102"/>
      <c r="EA860" s="102"/>
      <c r="EB860" s="102"/>
      <c r="EC860" s="102"/>
      <c r="ED860" s="102"/>
      <c r="EE860" s="102"/>
      <c r="EF860" s="102"/>
      <c r="EG860" s="102"/>
      <c r="EH860" s="102"/>
      <c r="EI860" s="102"/>
      <c r="EJ860" s="102"/>
      <c r="EK860" s="102"/>
      <c r="EL860" s="102"/>
      <c r="EM860" s="102"/>
      <c r="EN860" s="102"/>
      <c r="EO860" s="102"/>
      <c r="EP860" s="102"/>
      <c r="EQ860" s="102"/>
      <c r="ER860" s="102"/>
      <c r="ES860" s="102"/>
      <c r="ET860" s="102"/>
      <c r="EU860" s="102"/>
      <c r="EV860" s="102"/>
      <c r="EW860" s="102"/>
      <c r="EX860" s="102"/>
      <c r="EY860" s="102"/>
      <c r="EZ860" s="102"/>
      <c r="FA860" s="102"/>
      <c r="FB860" s="102"/>
      <c r="FC860" s="102"/>
      <c r="FD860" s="102"/>
      <c r="FE860" s="102"/>
      <c r="FF860" s="102"/>
      <c r="FG860" s="102"/>
      <c r="FH860" s="102"/>
      <c r="FI860" s="102"/>
      <c r="FJ860" s="102"/>
      <c r="FK860" s="102"/>
      <c r="FL860" s="102"/>
      <c r="FM860" s="102"/>
      <c r="FN860" s="102"/>
      <c r="FO860" s="102"/>
      <c r="FP860" s="102"/>
      <c r="FQ860" s="102"/>
      <c r="FR860" s="102"/>
      <c r="FS860" s="102"/>
      <c r="FT860" s="102"/>
      <c r="FU860" s="102"/>
      <c r="FV860" s="102"/>
      <c r="FW860" s="102"/>
      <c r="FX860" s="102"/>
      <c r="FY860" s="102"/>
      <c r="FZ860" s="102"/>
      <c r="GA860" s="102"/>
      <c r="GB860" s="102"/>
      <c r="GC860" s="102"/>
      <c r="GD860" s="102"/>
      <c r="GE860" s="102"/>
      <c r="GF860" s="102"/>
      <c r="GG860" s="102"/>
      <c r="GH860" s="102"/>
      <c r="GI860" s="102"/>
      <c r="GJ860" s="102"/>
      <c r="GK860" s="102"/>
      <c r="GL860" s="102"/>
      <c r="GM860" s="102"/>
      <c r="GN860" s="102"/>
      <c r="GO860" s="102"/>
      <c r="GP860" s="102"/>
      <c r="GQ860" s="102"/>
      <c r="GR860" s="102"/>
      <c r="GS860" s="102"/>
      <c r="GT860" s="102"/>
      <c r="GU860" s="102"/>
      <c r="GV860" s="102"/>
      <c r="GW860" s="102"/>
      <c r="GX860" s="102"/>
      <c r="GY860" s="102"/>
      <c r="GZ860" s="102"/>
      <c r="HA860" s="102"/>
      <c r="HB860" s="102"/>
      <c r="HC860" s="102"/>
      <c r="HD860" s="102"/>
      <c r="HE860" s="102"/>
      <c r="HF860" s="102"/>
      <c r="HG860" s="102"/>
      <c r="HH860" s="102"/>
      <c r="HI860" s="102"/>
      <c r="HJ860" s="102"/>
      <c r="HK860" s="102"/>
      <c r="HL860" s="102"/>
      <c r="HM860" s="102"/>
      <c r="HN860" s="102"/>
      <c r="HO860" s="102"/>
      <c r="HP860" s="102"/>
      <c r="HQ860" s="102"/>
      <c r="HR860" s="102"/>
    </row>
    <row r="861" spans="1:243">
      <c r="A861" s="95" t="s">
        <v>3228</v>
      </c>
      <c r="B861" s="95" t="s">
        <v>3229</v>
      </c>
      <c r="C861" s="180"/>
      <c r="D861" s="56"/>
      <c r="E861" s="56"/>
      <c r="F861" s="56">
        <f>F862</f>
        <v>1840000</v>
      </c>
      <c r="G861" s="56">
        <f t="shared" si="328"/>
        <v>7360000</v>
      </c>
      <c r="H861" s="56">
        <f t="shared" si="328"/>
        <v>0</v>
      </c>
      <c r="I861" s="56">
        <f t="shared" si="328"/>
        <v>0</v>
      </c>
      <c r="J861" s="56">
        <f t="shared" si="328"/>
        <v>0</v>
      </c>
      <c r="K861" s="56">
        <f t="shared" si="328"/>
        <v>0</v>
      </c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  <c r="BA861" s="102"/>
      <c r="BB861" s="102"/>
      <c r="BC861" s="102"/>
      <c r="BD861" s="102"/>
      <c r="BE861" s="102"/>
      <c r="BF861" s="102"/>
      <c r="BG861" s="102"/>
      <c r="BH861" s="102"/>
      <c r="BI861" s="102"/>
      <c r="BJ861" s="102"/>
      <c r="BK861" s="102"/>
      <c r="BL861" s="102"/>
      <c r="BM861" s="102"/>
      <c r="BN861" s="102"/>
      <c r="BO861" s="102"/>
      <c r="BP861" s="102"/>
      <c r="BQ861" s="102"/>
      <c r="BR861" s="102"/>
      <c r="BS861" s="102"/>
      <c r="BT861" s="102"/>
      <c r="BU861" s="102"/>
      <c r="BV861" s="102"/>
      <c r="BW861" s="102"/>
      <c r="BX861" s="102"/>
      <c r="BY861" s="102"/>
      <c r="BZ861" s="102"/>
      <c r="CA861" s="102"/>
      <c r="CB861" s="102"/>
      <c r="CC861" s="102"/>
      <c r="CD861" s="102"/>
      <c r="CE861" s="102"/>
      <c r="CF861" s="102"/>
      <c r="CG861" s="102"/>
      <c r="CH861" s="102"/>
      <c r="CI861" s="102"/>
      <c r="CJ861" s="102"/>
      <c r="CK861" s="102"/>
      <c r="CL861" s="102"/>
      <c r="CM861" s="102"/>
      <c r="CN861" s="102"/>
      <c r="CO861" s="102"/>
      <c r="CP861" s="102"/>
      <c r="CQ861" s="102"/>
      <c r="CR861" s="102"/>
      <c r="CS861" s="102"/>
      <c r="CT861" s="102"/>
      <c r="CU861" s="102"/>
      <c r="CV861" s="102"/>
      <c r="CW861" s="102"/>
      <c r="CX861" s="102"/>
      <c r="CY861" s="102"/>
      <c r="CZ861" s="102"/>
      <c r="DA861" s="102"/>
      <c r="DB861" s="102"/>
      <c r="DC861" s="102"/>
      <c r="DD861" s="102"/>
      <c r="DE861" s="102"/>
      <c r="DF861" s="102"/>
      <c r="DG861" s="102"/>
      <c r="DH861" s="102"/>
      <c r="DI861" s="102"/>
      <c r="DJ861" s="102"/>
      <c r="DK861" s="102"/>
      <c r="DL861" s="102"/>
      <c r="DM861" s="102"/>
      <c r="DN861" s="102"/>
      <c r="DO861" s="102"/>
      <c r="DP861" s="102"/>
      <c r="DQ861" s="102"/>
      <c r="DR861" s="102"/>
      <c r="DS861" s="102"/>
      <c r="DT861" s="102"/>
      <c r="DU861" s="102"/>
      <c r="DV861" s="102"/>
      <c r="DW861" s="102"/>
      <c r="DX861" s="102"/>
      <c r="DY861" s="102"/>
      <c r="DZ861" s="102"/>
      <c r="EA861" s="102"/>
      <c r="EB861" s="102"/>
      <c r="EC861" s="102"/>
      <c r="ED861" s="102"/>
      <c r="EE861" s="102"/>
      <c r="EF861" s="102"/>
      <c r="EG861" s="102"/>
      <c r="EH861" s="102"/>
      <c r="EI861" s="102"/>
      <c r="EJ861" s="102"/>
      <c r="EK861" s="102"/>
      <c r="EL861" s="102"/>
      <c r="EM861" s="102"/>
      <c r="EN861" s="102"/>
      <c r="EO861" s="102"/>
      <c r="EP861" s="102"/>
      <c r="EQ861" s="102"/>
      <c r="ER861" s="102"/>
      <c r="ES861" s="102"/>
      <c r="ET861" s="102"/>
      <c r="EU861" s="102"/>
      <c r="EV861" s="102"/>
      <c r="EW861" s="102"/>
      <c r="EX861" s="102"/>
      <c r="EY861" s="102"/>
      <c r="EZ861" s="102"/>
      <c r="FA861" s="102"/>
      <c r="FB861" s="102"/>
      <c r="FC861" s="102"/>
      <c r="FD861" s="102"/>
      <c r="FE861" s="102"/>
      <c r="FF861" s="102"/>
      <c r="FG861" s="102"/>
      <c r="FH861" s="102"/>
      <c r="FI861" s="102"/>
      <c r="FJ861" s="102"/>
      <c r="FK861" s="102"/>
      <c r="FL861" s="102"/>
      <c r="FM861" s="102"/>
      <c r="FN861" s="102"/>
      <c r="FO861" s="102"/>
      <c r="FP861" s="102"/>
      <c r="FQ861" s="102"/>
      <c r="FR861" s="102"/>
      <c r="FS861" s="102"/>
      <c r="FT861" s="102"/>
      <c r="FU861" s="102"/>
      <c r="FV861" s="102"/>
      <c r="FW861" s="102"/>
      <c r="FX861" s="102"/>
      <c r="FY861" s="102"/>
      <c r="FZ861" s="102"/>
      <c r="GA861" s="102"/>
      <c r="GB861" s="102"/>
      <c r="GC861" s="102"/>
      <c r="GD861" s="102"/>
      <c r="GE861" s="102"/>
      <c r="GF861" s="102"/>
      <c r="GG861" s="102"/>
      <c r="GH861" s="102"/>
      <c r="GI861" s="102"/>
      <c r="GJ861" s="102"/>
      <c r="GK861" s="102"/>
      <c r="GL861" s="102"/>
      <c r="GM861" s="102"/>
      <c r="GN861" s="102"/>
      <c r="GO861" s="102"/>
      <c r="GP861" s="102"/>
      <c r="GQ861" s="102"/>
      <c r="GR861" s="102"/>
      <c r="GS861" s="102"/>
      <c r="GT861" s="102"/>
      <c r="GU861" s="102"/>
      <c r="GV861" s="102"/>
      <c r="GW861" s="102"/>
      <c r="GX861" s="102"/>
      <c r="GY861" s="102"/>
      <c r="GZ861" s="102"/>
      <c r="HA861" s="102"/>
      <c r="HB861" s="102"/>
      <c r="HC861" s="102"/>
      <c r="HD861" s="102"/>
      <c r="HE861" s="102"/>
      <c r="HF861" s="102"/>
      <c r="HG861" s="102"/>
      <c r="HH861" s="102"/>
      <c r="HI861" s="102"/>
      <c r="HJ861" s="102"/>
      <c r="HK861" s="102"/>
      <c r="HL861" s="102"/>
      <c r="HM861" s="102"/>
      <c r="HN861" s="102"/>
      <c r="HO861" s="102"/>
      <c r="HP861" s="102"/>
      <c r="HQ861" s="102"/>
      <c r="HR861" s="102"/>
    </row>
    <row r="862" spans="1:243">
      <c r="A862" s="95" t="s">
        <v>3230</v>
      </c>
      <c r="B862" s="95" t="s">
        <v>3231</v>
      </c>
      <c r="C862" s="123"/>
      <c r="D862" s="56"/>
      <c r="E862" s="56"/>
      <c r="F862" s="56">
        <f>F863</f>
        <v>1840000</v>
      </c>
      <c r="G862" s="56">
        <f>G863</f>
        <v>7360000</v>
      </c>
      <c r="H862" s="56">
        <v>0</v>
      </c>
      <c r="I862" s="56">
        <v>0</v>
      </c>
      <c r="J862" s="56">
        <v>0</v>
      </c>
      <c r="K862" s="56">
        <v>0</v>
      </c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AW862" s="102"/>
      <c r="AX862" s="102"/>
      <c r="AY862" s="102"/>
      <c r="AZ862" s="102"/>
      <c r="BA862" s="102"/>
      <c r="BB862" s="102"/>
      <c r="BC862" s="102"/>
      <c r="BD862" s="102"/>
      <c r="BE862" s="102"/>
      <c r="BF862" s="102"/>
      <c r="BG862" s="102"/>
      <c r="BH862" s="102"/>
      <c r="BI862" s="102"/>
      <c r="BJ862" s="102"/>
      <c r="BK862" s="102"/>
      <c r="BL862" s="102"/>
      <c r="BM862" s="102"/>
      <c r="BN862" s="102"/>
      <c r="BO862" s="102"/>
      <c r="BP862" s="102"/>
      <c r="BQ862" s="102"/>
      <c r="BR862" s="102"/>
      <c r="BS862" s="102"/>
      <c r="BT862" s="102"/>
      <c r="BU862" s="102"/>
      <c r="BV862" s="102"/>
      <c r="BW862" s="102"/>
      <c r="BX862" s="102"/>
      <c r="BY862" s="102"/>
      <c r="BZ862" s="102"/>
      <c r="CA862" s="102"/>
      <c r="CB862" s="102"/>
      <c r="CC862" s="102"/>
      <c r="CD862" s="102"/>
      <c r="CE862" s="102"/>
      <c r="CF862" s="102"/>
      <c r="CG862" s="102"/>
      <c r="CH862" s="102"/>
      <c r="CI862" s="102"/>
      <c r="CJ862" s="102"/>
      <c r="CK862" s="102"/>
      <c r="CL862" s="102"/>
      <c r="CM862" s="102"/>
      <c r="CN862" s="102"/>
      <c r="CO862" s="102"/>
      <c r="CP862" s="102"/>
      <c r="CQ862" s="102"/>
      <c r="CR862" s="102"/>
      <c r="CS862" s="102"/>
      <c r="CT862" s="102"/>
      <c r="CU862" s="102"/>
      <c r="CV862" s="102"/>
      <c r="CW862" s="102"/>
      <c r="CX862" s="102"/>
      <c r="CY862" s="102"/>
      <c r="CZ862" s="102"/>
      <c r="DA862" s="102"/>
      <c r="DB862" s="102"/>
      <c r="DC862" s="102"/>
      <c r="DD862" s="102"/>
      <c r="DE862" s="102"/>
      <c r="DF862" s="102"/>
      <c r="DG862" s="102"/>
      <c r="DH862" s="102"/>
      <c r="DI862" s="102"/>
      <c r="DJ862" s="102"/>
      <c r="DK862" s="102"/>
      <c r="DL862" s="102"/>
      <c r="DM862" s="102"/>
      <c r="DN862" s="102"/>
      <c r="DO862" s="102"/>
      <c r="DP862" s="102"/>
      <c r="DQ862" s="102"/>
      <c r="DR862" s="102"/>
      <c r="DS862" s="102"/>
      <c r="DT862" s="102"/>
      <c r="DU862" s="102"/>
      <c r="DV862" s="102"/>
      <c r="DW862" s="102"/>
      <c r="DX862" s="102"/>
      <c r="DY862" s="102"/>
      <c r="DZ862" s="102"/>
      <c r="EA862" s="102"/>
      <c r="EB862" s="102"/>
      <c r="EC862" s="102"/>
      <c r="ED862" s="102"/>
      <c r="EE862" s="102"/>
      <c r="EF862" s="102"/>
      <c r="EG862" s="102"/>
      <c r="EH862" s="102"/>
      <c r="EI862" s="102"/>
      <c r="EJ862" s="102"/>
      <c r="EK862" s="102"/>
      <c r="EL862" s="102"/>
      <c r="EM862" s="102"/>
      <c r="EN862" s="102"/>
      <c r="EO862" s="102"/>
      <c r="EP862" s="102"/>
      <c r="EQ862" s="102"/>
      <c r="ER862" s="102"/>
      <c r="ES862" s="102"/>
      <c r="ET862" s="102"/>
      <c r="EU862" s="102"/>
      <c r="EV862" s="102"/>
      <c r="EW862" s="102"/>
      <c r="EX862" s="102"/>
      <c r="EY862" s="102"/>
      <c r="EZ862" s="102"/>
      <c r="FA862" s="102"/>
      <c r="FB862" s="102"/>
      <c r="FC862" s="102"/>
      <c r="FD862" s="102"/>
      <c r="FE862" s="102"/>
      <c r="FF862" s="102"/>
      <c r="FG862" s="102"/>
      <c r="FH862" s="102"/>
      <c r="FI862" s="102"/>
      <c r="FJ862" s="102"/>
      <c r="FK862" s="102"/>
      <c r="FL862" s="102"/>
      <c r="FM862" s="102"/>
      <c r="FN862" s="102"/>
      <c r="FO862" s="102"/>
      <c r="FP862" s="102"/>
      <c r="FQ862" s="102"/>
      <c r="FR862" s="102"/>
      <c r="FS862" s="102"/>
      <c r="FT862" s="102"/>
      <c r="FU862" s="102"/>
      <c r="FV862" s="102"/>
      <c r="FW862" s="102"/>
      <c r="FX862" s="102"/>
      <c r="FY862" s="102"/>
      <c r="FZ862" s="102"/>
      <c r="GA862" s="102"/>
      <c r="GB862" s="102"/>
      <c r="GC862" s="102"/>
      <c r="GD862" s="102"/>
      <c r="GE862" s="102"/>
      <c r="GF862" s="102"/>
      <c r="GG862" s="102"/>
      <c r="GH862" s="102"/>
      <c r="GI862" s="102"/>
      <c r="GJ862" s="102"/>
      <c r="GK862" s="102"/>
      <c r="GL862" s="102"/>
      <c r="GM862" s="102"/>
      <c r="GN862" s="102"/>
      <c r="GO862" s="102"/>
      <c r="GP862" s="102"/>
      <c r="GQ862" s="102"/>
      <c r="GR862" s="102"/>
      <c r="GS862" s="102"/>
      <c r="GT862" s="102"/>
      <c r="GU862" s="102"/>
      <c r="GV862" s="102"/>
      <c r="GW862" s="102"/>
      <c r="GX862" s="102"/>
      <c r="GY862" s="102"/>
      <c r="GZ862" s="102"/>
      <c r="HA862" s="102"/>
      <c r="HB862" s="102"/>
      <c r="HC862" s="102"/>
      <c r="HD862" s="102"/>
      <c r="HE862" s="102"/>
      <c r="HF862" s="102"/>
      <c r="HG862" s="102"/>
      <c r="HH862" s="102"/>
      <c r="HI862" s="102"/>
      <c r="HJ862" s="102"/>
      <c r="HK862" s="102"/>
      <c r="HL862" s="102"/>
      <c r="HM862" s="102"/>
      <c r="HN862" s="102"/>
      <c r="HO862" s="102"/>
      <c r="HP862" s="102"/>
      <c r="HQ862" s="102"/>
      <c r="HR862" s="102"/>
    </row>
    <row r="863" spans="1:243">
      <c r="A863" s="95" t="s">
        <v>3379</v>
      </c>
      <c r="B863" s="95" t="s">
        <v>3380</v>
      </c>
      <c r="C863" s="123" t="s">
        <v>1362</v>
      </c>
      <c r="D863" s="56"/>
      <c r="E863" s="56"/>
      <c r="F863" s="56">
        <v>1840000</v>
      </c>
      <c r="G863" s="56">
        <v>7360000</v>
      </c>
      <c r="H863" s="56"/>
      <c r="I863" s="56"/>
      <c r="J863" s="56"/>
      <c r="K863" s="56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AW863" s="102"/>
      <c r="AX863" s="102"/>
      <c r="AY863" s="102"/>
      <c r="AZ863" s="102"/>
      <c r="BA863" s="102"/>
      <c r="BB863" s="102"/>
      <c r="BC863" s="102"/>
      <c r="BD863" s="102"/>
      <c r="BE863" s="102"/>
      <c r="BF863" s="102"/>
      <c r="BG863" s="102"/>
      <c r="BH863" s="102"/>
      <c r="BI863" s="102"/>
      <c r="BJ863" s="102"/>
      <c r="BK863" s="102"/>
      <c r="BL863" s="102"/>
      <c r="BM863" s="102"/>
      <c r="BN863" s="102"/>
      <c r="BO863" s="102"/>
      <c r="BP863" s="102"/>
      <c r="BQ863" s="102"/>
      <c r="BR863" s="102"/>
      <c r="BS863" s="102"/>
      <c r="BT863" s="102"/>
      <c r="BU863" s="102"/>
      <c r="BV863" s="102"/>
      <c r="BW863" s="102"/>
      <c r="BX863" s="102"/>
      <c r="BY863" s="102"/>
      <c r="BZ863" s="102"/>
      <c r="CA863" s="102"/>
      <c r="CB863" s="102"/>
      <c r="CC863" s="102"/>
      <c r="CD863" s="102"/>
      <c r="CE863" s="102"/>
      <c r="CF863" s="102"/>
      <c r="CG863" s="102"/>
      <c r="CH863" s="102"/>
      <c r="CI863" s="102"/>
      <c r="CJ863" s="102"/>
      <c r="CK863" s="102"/>
      <c r="CL863" s="102"/>
      <c r="CM863" s="102"/>
      <c r="CN863" s="102"/>
      <c r="CO863" s="102"/>
      <c r="CP863" s="102"/>
      <c r="CQ863" s="102"/>
      <c r="CR863" s="102"/>
      <c r="CS863" s="102"/>
      <c r="CT863" s="102"/>
      <c r="CU863" s="102"/>
      <c r="CV863" s="102"/>
      <c r="CW863" s="102"/>
      <c r="CX863" s="102"/>
      <c r="CY863" s="102"/>
      <c r="CZ863" s="102"/>
      <c r="DA863" s="102"/>
      <c r="DB863" s="102"/>
      <c r="DC863" s="102"/>
      <c r="DD863" s="102"/>
      <c r="DE863" s="102"/>
      <c r="DF863" s="102"/>
      <c r="DG863" s="102"/>
      <c r="DH863" s="102"/>
      <c r="DI863" s="102"/>
      <c r="DJ863" s="102"/>
      <c r="DK863" s="102"/>
      <c r="DL863" s="102"/>
      <c r="DM863" s="102"/>
      <c r="DN863" s="102"/>
      <c r="DO863" s="102"/>
      <c r="DP863" s="102"/>
      <c r="DQ863" s="102"/>
      <c r="DR863" s="102"/>
      <c r="DS863" s="102"/>
      <c r="DT863" s="102"/>
      <c r="DU863" s="102"/>
      <c r="DV863" s="102"/>
      <c r="DW863" s="102"/>
      <c r="DX863" s="102"/>
      <c r="DY863" s="102"/>
      <c r="DZ863" s="102"/>
      <c r="EA863" s="102"/>
      <c r="EB863" s="102"/>
      <c r="EC863" s="102"/>
      <c r="ED863" s="102"/>
      <c r="EE863" s="102"/>
      <c r="EF863" s="102"/>
      <c r="EG863" s="102"/>
      <c r="EH863" s="102"/>
      <c r="EI863" s="102"/>
      <c r="EJ863" s="102"/>
      <c r="EK863" s="102"/>
      <c r="EL863" s="102"/>
      <c r="EM863" s="102"/>
      <c r="EN863" s="102"/>
      <c r="EO863" s="102"/>
      <c r="EP863" s="102"/>
      <c r="EQ863" s="102"/>
      <c r="ER863" s="102"/>
      <c r="ES863" s="102"/>
      <c r="ET863" s="102"/>
      <c r="EU863" s="102"/>
      <c r="EV863" s="102"/>
      <c r="EW863" s="102"/>
      <c r="EX863" s="102"/>
      <c r="EY863" s="102"/>
      <c r="EZ863" s="102"/>
      <c r="FA863" s="102"/>
      <c r="FB863" s="102"/>
      <c r="FC863" s="102"/>
      <c r="FD863" s="102"/>
      <c r="FE863" s="102"/>
      <c r="FF863" s="102"/>
      <c r="FG863" s="102"/>
      <c r="FH863" s="102"/>
      <c r="FI863" s="102"/>
      <c r="FJ863" s="102"/>
      <c r="FK863" s="102"/>
      <c r="FL863" s="102"/>
      <c r="FM863" s="102"/>
      <c r="FN863" s="102"/>
      <c r="FO863" s="102"/>
      <c r="FP863" s="102"/>
      <c r="FQ863" s="102"/>
      <c r="FR863" s="102"/>
      <c r="FS863" s="102"/>
      <c r="FT863" s="102"/>
      <c r="FU863" s="102"/>
      <c r="FV863" s="102"/>
      <c r="FW863" s="102"/>
      <c r="FX863" s="102"/>
      <c r="FY863" s="102"/>
      <c r="FZ863" s="102"/>
      <c r="GA863" s="102"/>
      <c r="GB863" s="102"/>
      <c r="GC863" s="102"/>
      <c r="GD863" s="102"/>
      <c r="GE863" s="102"/>
      <c r="GF863" s="102"/>
      <c r="GG863" s="102"/>
      <c r="GH863" s="102"/>
      <c r="GI863" s="102"/>
      <c r="GJ863" s="102"/>
      <c r="GK863" s="102"/>
      <c r="GL863" s="102"/>
      <c r="GM863" s="102"/>
      <c r="GN863" s="102"/>
      <c r="GO863" s="102"/>
      <c r="GP863" s="102"/>
      <c r="GQ863" s="102"/>
      <c r="GR863" s="102"/>
      <c r="GS863" s="102"/>
      <c r="GT863" s="102"/>
      <c r="GU863" s="102"/>
      <c r="GV863" s="102"/>
      <c r="GW863" s="102"/>
      <c r="GX863" s="102"/>
      <c r="GY863" s="102"/>
      <c r="GZ863" s="102"/>
      <c r="HA863" s="102"/>
      <c r="HB863" s="102"/>
      <c r="HC863" s="102"/>
      <c r="HD863" s="102"/>
      <c r="HE863" s="102"/>
      <c r="HF863" s="102"/>
      <c r="HG863" s="102"/>
      <c r="HH863" s="102"/>
      <c r="HI863" s="102"/>
      <c r="HJ863" s="102"/>
      <c r="HK863" s="102"/>
      <c r="HL863" s="102"/>
      <c r="HM863" s="102"/>
      <c r="HN863" s="102"/>
      <c r="HO863" s="102"/>
      <c r="HP863" s="102"/>
      <c r="HQ863" s="102"/>
      <c r="HR863" s="102"/>
    </row>
    <row r="864" spans="1:243" s="103" customFormat="1" ht="12" customHeight="1">
      <c r="A864" s="95" t="s">
        <v>2662</v>
      </c>
      <c r="B864" s="110" t="s">
        <v>2663</v>
      </c>
      <c r="C864" s="123"/>
      <c r="D864" s="56">
        <f>D865</f>
        <v>6492044.4800000004</v>
      </c>
      <c r="E864" s="56">
        <f t="shared" ref="D864:K865" si="329">E865</f>
        <v>9582608.9700000007</v>
      </c>
      <c r="F864" s="56">
        <f t="shared" si="329"/>
        <v>12996364.390000001</v>
      </c>
      <c r="G864" s="56">
        <f t="shared" si="329"/>
        <v>11614822.77</v>
      </c>
      <c r="H864" s="56">
        <f t="shared" si="329"/>
        <v>0</v>
      </c>
      <c r="I864" s="56">
        <f t="shared" si="329"/>
        <v>0</v>
      </c>
      <c r="J864" s="56">
        <f t="shared" si="329"/>
        <v>0</v>
      </c>
      <c r="K864" s="56">
        <f t="shared" si="329"/>
        <v>0</v>
      </c>
      <c r="HS864" s="102"/>
      <c r="HT864" s="102"/>
      <c r="HU864" s="102"/>
      <c r="HV864" s="102"/>
      <c r="HW864" s="102"/>
      <c r="HX864" s="102"/>
      <c r="HY864" s="102"/>
      <c r="HZ864" s="102"/>
      <c r="IA864" s="102"/>
      <c r="IB864" s="102"/>
      <c r="IC864" s="102"/>
      <c r="ID864" s="102"/>
      <c r="IE864" s="102"/>
      <c r="IF864" s="102"/>
      <c r="IG864" s="102"/>
      <c r="IH864" s="102"/>
      <c r="II864" s="102"/>
    </row>
    <row r="865" spans="1:243" s="103" customFormat="1" ht="12" customHeight="1">
      <c r="A865" s="95" t="s">
        <v>2664</v>
      </c>
      <c r="B865" s="110" t="s">
        <v>2663</v>
      </c>
      <c r="C865" s="123"/>
      <c r="D865" s="56">
        <f t="shared" si="329"/>
        <v>6492044.4800000004</v>
      </c>
      <c r="E865" s="56">
        <f t="shared" si="329"/>
        <v>9582608.9700000007</v>
      </c>
      <c r="F865" s="56">
        <f t="shared" si="329"/>
        <v>12996364.390000001</v>
      </c>
      <c r="G865" s="56">
        <f t="shared" si="329"/>
        <v>11614822.77</v>
      </c>
      <c r="H865" s="56">
        <f t="shared" si="329"/>
        <v>0</v>
      </c>
      <c r="I865" s="56">
        <f t="shared" si="329"/>
        <v>0</v>
      </c>
      <c r="J865" s="56">
        <f t="shared" si="329"/>
        <v>0</v>
      </c>
      <c r="K865" s="56">
        <f t="shared" si="329"/>
        <v>0</v>
      </c>
      <c r="HS865" s="102"/>
      <c r="HT865" s="102"/>
      <c r="HU865" s="102"/>
      <c r="HV865" s="102"/>
      <c r="HW865" s="102"/>
      <c r="HX865" s="102"/>
      <c r="HY865" s="102"/>
      <c r="HZ865" s="102"/>
      <c r="IA865" s="102"/>
      <c r="IB865" s="102"/>
      <c r="IC865" s="102"/>
      <c r="ID865" s="102"/>
      <c r="IE865" s="102"/>
      <c r="IF865" s="102"/>
      <c r="IG865" s="102"/>
      <c r="IH865" s="102"/>
      <c r="II865" s="102"/>
    </row>
    <row r="866" spans="1:243" s="103" customFormat="1" ht="21" customHeight="1">
      <c r="A866" s="95" t="s">
        <v>2665</v>
      </c>
      <c r="B866" s="110" t="s">
        <v>2666</v>
      </c>
      <c r="C866" s="123"/>
      <c r="D866" s="56">
        <f>D867+D868+D869</f>
        <v>6492044.4800000004</v>
      </c>
      <c r="E866" s="56">
        <f>SUM(E867:E869)</f>
        <v>9582608.9700000007</v>
      </c>
      <c r="F866" s="56">
        <f>SUM(F867:F870)</f>
        <v>12996364.390000001</v>
      </c>
      <c r="G866" s="56">
        <f t="shared" ref="G866:K866" si="330">SUM(G867:G870)</f>
        <v>11614822.77</v>
      </c>
      <c r="H866" s="56">
        <f t="shared" si="330"/>
        <v>0</v>
      </c>
      <c r="I866" s="56">
        <f t="shared" si="330"/>
        <v>0</v>
      </c>
      <c r="J866" s="56">
        <f t="shared" si="330"/>
        <v>0</v>
      </c>
      <c r="K866" s="56">
        <f t="shared" si="330"/>
        <v>0</v>
      </c>
      <c r="HS866" s="102"/>
      <c r="HT866" s="102"/>
      <c r="HU866" s="102"/>
      <c r="HV866" s="102"/>
      <c r="HW866" s="102"/>
      <c r="HX866" s="102"/>
      <c r="HY866" s="102"/>
      <c r="HZ866" s="102"/>
      <c r="IA866" s="102"/>
      <c r="IB866" s="102"/>
      <c r="IC866" s="102"/>
      <c r="ID866" s="102"/>
      <c r="IE866" s="102"/>
      <c r="IF866" s="102"/>
      <c r="IG866" s="102"/>
      <c r="IH866" s="102"/>
      <c r="II866" s="102"/>
    </row>
    <row r="867" spans="1:243" hidden="1">
      <c r="A867" s="93" t="s">
        <v>1354</v>
      </c>
      <c r="B867" s="111" t="s">
        <v>1590</v>
      </c>
      <c r="C867" s="123" t="s">
        <v>1355</v>
      </c>
      <c r="D867" s="58">
        <v>79301.25</v>
      </c>
      <c r="E867" s="58">
        <v>0</v>
      </c>
      <c r="F867" s="58">
        <v>0</v>
      </c>
      <c r="G867" s="58">
        <v>0</v>
      </c>
      <c r="H867" s="58">
        <v>0</v>
      </c>
      <c r="I867" s="58">
        <v>0</v>
      </c>
      <c r="J867" s="58">
        <v>0</v>
      </c>
      <c r="K867" s="58">
        <v>0</v>
      </c>
    </row>
    <row r="868" spans="1:243" hidden="1">
      <c r="A868" s="93" t="s">
        <v>2667</v>
      </c>
      <c r="B868" s="111" t="s">
        <v>2668</v>
      </c>
      <c r="C868" s="123" t="s">
        <v>1558</v>
      </c>
      <c r="D868" s="58">
        <v>812743.23</v>
      </c>
      <c r="E868" s="58">
        <v>1234580.01</v>
      </c>
      <c r="F868" s="58">
        <v>2057236.4</v>
      </c>
      <c r="G868" s="58">
        <v>2000000</v>
      </c>
      <c r="H868" s="58"/>
      <c r="I868" s="58"/>
      <c r="J868" s="58"/>
      <c r="K868" s="58"/>
    </row>
    <row r="869" spans="1:243" hidden="1">
      <c r="A869" s="93" t="s">
        <v>3015</v>
      </c>
      <c r="B869" s="111" t="s">
        <v>2661</v>
      </c>
      <c r="C869" s="123" t="s">
        <v>2106</v>
      </c>
      <c r="D869" s="58">
        <v>5600000</v>
      </c>
      <c r="E869" s="58">
        <v>8348028.96</v>
      </c>
      <c r="F869" s="58">
        <v>10939127.99</v>
      </c>
      <c r="G869" s="58">
        <v>8445000</v>
      </c>
      <c r="H869" s="58"/>
      <c r="I869" s="58"/>
      <c r="J869" s="58"/>
      <c r="K869" s="58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  <c r="AH869" s="102"/>
      <c r="AI869" s="102"/>
      <c r="AJ869" s="102"/>
      <c r="AK869" s="102"/>
      <c r="AL869" s="102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AW869" s="102"/>
      <c r="AX869" s="102"/>
      <c r="AY869" s="102"/>
      <c r="AZ869" s="102"/>
      <c r="BA869" s="102"/>
      <c r="BB869" s="102"/>
      <c r="BC869" s="102"/>
      <c r="BD869" s="102"/>
      <c r="BE869" s="102"/>
      <c r="BF869" s="102"/>
      <c r="BG869" s="102"/>
      <c r="BH869" s="102"/>
      <c r="BI869" s="102"/>
      <c r="BJ869" s="102"/>
      <c r="BK869" s="102"/>
      <c r="BL869" s="102"/>
      <c r="BM869" s="102"/>
      <c r="BN869" s="102"/>
      <c r="BO869" s="102"/>
      <c r="BP869" s="102"/>
      <c r="BQ869" s="102"/>
      <c r="BR869" s="102"/>
      <c r="BS869" s="102"/>
      <c r="BT869" s="102"/>
      <c r="BU869" s="102"/>
      <c r="BV869" s="102"/>
      <c r="BW869" s="102"/>
      <c r="BX869" s="102"/>
      <c r="BY869" s="102"/>
      <c r="BZ869" s="102"/>
      <c r="CA869" s="102"/>
      <c r="CB869" s="102"/>
      <c r="CC869" s="102"/>
      <c r="CD869" s="102"/>
      <c r="CE869" s="102"/>
      <c r="CF869" s="102"/>
      <c r="CG869" s="102"/>
      <c r="CH869" s="102"/>
      <c r="CI869" s="102"/>
      <c r="CJ869" s="102"/>
      <c r="CK869" s="102"/>
      <c r="CL869" s="102"/>
      <c r="CM869" s="102"/>
      <c r="CN869" s="102"/>
      <c r="CO869" s="102"/>
      <c r="CP869" s="102"/>
      <c r="CQ869" s="102"/>
      <c r="CR869" s="102"/>
      <c r="CS869" s="102"/>
      <c r="CT869" s="102"/>
      <c r="CU869" s="102"/>
      <c r="CV869" s="102"/>
      <c r="CW869" s="102"/>
      <c r="CX869" s="102"/>
      <c r="CY869" s="102"/>
      <c r="CZ869" s="102"/>
      <c r="DA869" s="102"/>
      <c r="DB869" s="102"/>
      <c r="DC869" s="102"/>
      <c r="DD869" s="102"/>
      <c r="DE869" s="102"/>
      <c r="DF869" s="102"/>
      <c r="DG869" s="102"/>
      <c r="DH869" s="102"/>
      <c r="DI869" s="102"/>
      <c r="DJ869" s="102"/>
      <c r="DK869" s="102"/>
      <c r="DL869" s="102"/>
      <c r="DM869" s="102"/>
      <c r="DN869" s="102"/>
      <c r="DO869" s="102"/>
      <c r="DP869" s="102"/>
      <c r="DQ869" s="102"/>
      <c r="DR869" s="102"/>
      <c r="DS869" s="102"/>
      <c r="DT869" s="102"/>
      <c r="DU869" s="102"/>
      <c r="DV869" s="102"/>
      <c r="DW869" s="102"/>
      <c r="DX869" s="102"/>
      <c r="DY869" s="102"/>
      <c r="DZ869" s="102"/>
      <c r="EA869" s="102"/>
      <c r="EB869" s="102"/>
      <c r="EC869" s="102"/>
      <c r="ED869" s="102"/>
      <c r="EE869" s="102"/>
      <c r="EF869" s="102"/>
      <c r="EG869" s="102"/>
      <c r="EH869" s="102"/>
      <c r="EI869" s="102"/>
      <c r="EJ869" s="102"/>
      <c r="EK869" s="102"/>
      <c r="EL869" s="102"/>
      <c r="EM869" s="102"/>
      <c r="EN869" s="102"/>
      <c r="EO869" s="102"/>
      <c r="EP869" s="102"/>
      <c r="EQ869" s="102"/>
      <c r="ER869" s="102"/>
      <c r="ES869" s="102"/>
      <c r="ET869" s="102"/>
      <c r="EU869" s="102"/>
      <c r="EV869" s="102"/>
      <c r="EW869" s="102"/>
      <c r="EX869" s="102"/>
      <c r="EY869" s="102"/>
      <c r="EZ869" s="102"/>
      <c r="FA869" s="102"/>
      <c r="FB869" s="102"/>
      <c r="FC869" s="102"/>
      <c r="FD869" s="102"/>
      <c r="FE869" s="102"/>
      <c r="FF869" s="102"/>
      <c r="FG869" s="102"/>
      <c r="FH869" s="102"/>
      <c r="FI869" s="102"/>
      <c r="FJ869" s="102"/>
      <c r="FK869" s="102"/>
      <c r="FL869" s="102"/>
      <c r="FM869" s="102"/>
      <c r="FN869" s="102"/>
      <c r="FO869" s="102"/>
      <c r="FP869" s="102"/>
      <c r="FQ869" s="102"/>
      <c r="FR869" s="102"/>
      <c r="FS869" s="102"/>
      <c r="FT869" s="102"/>
      <c r="FU869" s="102"/>
      <c r="FV869" s="102"/>
      <c r="FW869" s="102"/>
      <c r="FX869" s="102"/>
      <c r="FY869" s="102"/>
      <c r="FZ869" s="102"/>
      <c r="GA869" s="102"/>
      <c r="GB869" s="102"/>
      <c r="GC869" s="102"/>
      <c r="GD869" s="102"/>
      <c r="GE869" s="102"/>
      <c r="GF869" s="102"/>
      <c r="GG869" s="102"/>
      <c r="GH869" s="102"/>
      <c r="GI869" s="102"/>
      <c r="GJ869" s="102"/>
      <c r="GK869" s="102"/>
      <c r="GL869" s="102"/>
      <c r="GM869" s="102"/>
      <c r="GN869" s="102"/>
      <c r="GO869" s="102"/>
      <c r="GP869" s="102"/>
      <c r="GQ869" s="102"/>
      <c r="GR869" s="102"/>
      <c r="GS869" s="102"/>
      <c r="GT869" s="102"/>
      <c r="GU869" s="102"/>
      <c r="GV869" s="102"/>
      <c r="GW869" s="102"/>
      <c r="GX869" s="102"/>
      <c r="GY869" s="102"/>
      <c r="GZ869" s="102"/>
      <c r="HA869" s="102"/>
      <c r="HB869" s="102"/>
      <c r="HC869" s="102"/>
      <c r="HD869" s="102"/>
      <c r="HE869" s="102"/>
      <c r="HF869" s="102"/>
      <c r="HG869" s="102"/>
      <c r="HH869" s="102"/>
      <c r="HI869" s="102"/>
      <c r="HJ869" s="102"/>
      <c r="HK869" s="102"/>
      <c r="HL869" s="102"/>
      <c r="HM869" s="102"/>
      <c r="HN869" s="102"/>
      <c r="HO869" s="102"/>
      <c r="HP869" s="102"/>
      <c r="HQ869" s="102"/>
      <c r="HR869" s="102"/>
    </row>
    <row r="870" spans="1:243" hidden="1">
      <c r="A870" s="93" t="s">
        <v>3106</v>
      </c>
      <c r="B870" s="111" t="s">
        <v>3232</v>
      </c>
      <c r="C870" s="123" t="s">
        <v>3082</v>
      </c>
      <c r="D870" s="58"/>
      <c r="E870" s="58"/>
      <c r="F870" s="58">
        <v>0</v>
      </c>
      <c r="G870" s="58">
        <v>1169822.77</v>
      </c>
      <c r="H870" s="58"/>
      <c r="I870" s="58"/>
      <c r="J870" s="58"/>
      <c r="K870" s="58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  <c r="AH870" s="102"/>
      <c r="AI870" s="102"/>
      <c r="AJ870" s="102"/>
      <c r="AK870" s="102"/>
      <c r="AL870" s="102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AW870" s="102"/>
      <c r="AX870" s="102"/>
      <c r="AY870" s="102"/>
      <c r="AZ870" s="102"/>
      <c r="BA870" s="102"/>
      <c r="BB870" s="102"/>
      <c r="BC870" s="102"/>
      <c r="BD870" s="102"/>
      <c r="BE870" s="102"/>
      <c r="BF870" s="102"/>
      <c r="BG870" s="102"/>
      <c r="BH870" s="102"/>
      <c r="BI870" s="102"/>
      <c r="BJ870" s="102"/>
      <c r="BK870" s="102"/>
      <c r="BL870" s="102"/>
      <c r="BM870" s="102"/>
      <c r="BN870" s="102"/>
      <c r="BO870" s="102"/>
      <c r="BP870" s="102"/>
      <c r="BQ870" s="102"/>
      <c r="BR870" s="102"/>
      <c r="BS870" s="102"/>
      <c r="BT870" s="102"/>
      <c r="BU870" s="102"/>
      <c r="BV870" s="102"/>
      <c r="BW870" s="102"/>
      <c r="BX870" s="102"/>
      <c r="BY870" s="102"/>
      <c r="BZ870" s="102"/>
      <c r="CA870" s="102"/>
      <c r="CB870" s="102"/>
      <c r="CC870" s="102"/>
      <c r="CD870" s="102"/>
      <c r="CE870" s="102"/>
      <c r="CF870" s="102"/>
      <c r="CG870" s="102"/>
      <c r="CH870" s="102"/>
      <c r="CI870" s="102"/>
      <c r="CJ870" s="102"/>
      <c r="CK870" s="102"/>
      <c r="CL870" s="102"/>
      <c r="CM870" s="102"/>
      <c r="CN870" s="102"/>
      <c r="CO870" s="102"/>
      <c r="CP870" s="102"/>
      <c r="CQ870" s="102"/>
      <c r="CR870" s="102"/>
      <c r="CS870" s="102"/>
      <c r="CT870" s="102"/>
      <c r="CU870" s="102"/>
      <c r="CV870" s="102"/>
      <c r="CW870" s="102"/>
      <c r="CX870" s="102"/>
      <c r="CY870" s="102"/>
      <c r="CZ870" s="102"/>
      <c r="DA870" s="102"/>
      <c r="DB870" s="102"/>
      <c r="DC870" s="102"/>
      <c r="DD870" s="102"/>
      <c r="DE870" s="102"/>
      <c r="DF870" s="102"/>
      <c r="DG870" s="102"/>
      <c r="DH870" s="102"/>
      <c r="DI870" s="102"/>
      <c r="DJ870" s="102"/>
      <c r="DK870" s="102"/>
      <c r="DL870" s="102"/>
      <c r="DM870" s="102"/>
      <c r="DN870" s="102"/>
      <c r="DO870" s="102"/>
      <c r="DP870" s="102"/>
      <c r="DQ870" s="102"/>
      <c r="DR870" s="102"/>
      <c r="DS870" s="102"/>
      <c r="DT870" s="102"/>
      <c r="DU870" s="102"/>
      <c r="DV870" s="102"/>
      <c r="DW870" s="102"/>
      <c r="DX870" s="102"/>
      <c r="DY870" s="102"/>
      <c r="DZ870" s="102"/>
      <c r="EA870" s="102"/>
      <c r="EB870" s="102"/>
      <c r="EC870" s="102"/>
      <c r="ED870" s="102"/>
      <c r="EE870" s="102"/>
      <c r="EF870" s="102"/>
      <c r="EG870" s="102"/>
      <c r="EH870" s="102"/>
      <c r="EI870" s="102"/>
      <c r="EJ870" s="102"/>
      <c r="EK870" s="102"/>
      <c r="EL870" s="102"/>
      <c r="EM870" s="102"/>
      <c r="EN870" s="102"/>
      <c r="EO870" s="102"/>
      <c r="EP870" s="102"/>
      <c r="EQ870" s="102"/>
      <c r="ER870" s="102"/>
      <c r="ES870" s="102"/>
      <c r="ET870" s="102"/>
      <c r="EU870" s="102"/>
      <c r="EV870" s="102"/>
      <c r="EW870" s="102"/>
      <c r="EX870" s="102"/>
      <c r="EY870" s="102"/>
      <c r="EZ870" s="102"/>
      <c r="FA870" s="102"/>
      <c r="FB870" s="102"/>
      <c r="FC870" s="102"/>
      <c r="FD870" s="102"/>
      <c r="FE870" s="102"/>
      <c r="FF870" s="102"/>
      <c r="FG870" s="102"/>
      <c r="FH870" s="102"/>
      <c r="FI870" s="102"/>
      <c r="FJ870" s="102"/>
      <c r="FK870" s="102"/>
      <c r="FL870" s="102"/>
      <c r="FM870" s="102"/>
      <c r="FN870" s="102"/>
      <c r="FO870" s="102"/>
      <c r="FP870" s="102"/>
      <c r="FQ870" s="102"/>
      <c r="FR870" s="102"/>
      <c r="FS870" s="102"/>
      <c r="FT870" s="102"/>
      <c r="FU870" s="102"/>
      <c r="FV870" s="102"/>
      <c r="FW870" s="102"/>
      <c r="FX870" s="102"/>
      <c r="FY870" s="102"/>
      <c r="FZ870" s="102"/>
      <c r="GA870" s="102"/>
      <c r="GB870" s="102"/>
      <c r="GC870" s="102"/>
      <c r="GD870" s="102"/>
      <c r="GE870" s="102"/>
      <c r="GF870" s="102"/>
      <c r="GG870" s="102"/>
      <c r="GH870" s="102"/>
      <c r="GI870" s="102"/>
      <c r="GJ870" s="102"/>
      <c r="GK870" s="102"/>
      <c r="GL870" s="102"/>
      <c r="GM870" s="102"/>
      <c r="GN870" s="102"/>
      <c r="GO870" s="102"/>
      <c r="GP870" s="102"/>
      <c r="GQ870" s="102"/>
      <c r="GR870" s="102"/>
      <c r="GS870" s="102"/>
      <c r="GT870" s="102"/>
      <c r="GU870" s="102"/>
      <c r="GV870" s="102"/>
      <c r="GW870" s="102"/>
      <c r="GX870" s="102"/>
      <c r="GY870" s="102"/>
      <c r="GZ870" s="102"/>
      <c r="HA870" s="102"/>
      <c r="HB870" s="102"/>
      <c r="HC870" s="102"/>
      <c r="HD870" s="102"/>
      <c r="HE870" s="102"/>
      <c r="HF870" s="102"/>
      <c r="HG870" s="102"/>
      <c r="HH870" s="102"/>
      <c r="HI870" s="102"/>
      <c r="HJ870" s="102"/>
      <c r="HK870" s="102"/>
      <c r="HL870" s="102"/>
      <c r="HM870" s="102"/>
      <c r="HN870" s="102"/>
      <c r="HO870" s="102"/>
      <c r="HP870" s="102"/>
      <c r="HQ870" s="102"/>
      <c r="HR870" s="102"/>
    </row>
    <row r="871" spans="1:243">
      <c r="A871" s="116" t="s">
        <v>2669</v>
      </c>
      <c r="B871" s="117" t="s">
        <v>2544</v>
      </c>
      <c r="C871" s="180"/>
      <c r="D871" s="118">
        <f>D880</f>
        <v>88860.85</v>
      </c>
      <c r="E871" s="118">
        <f>E880+E872</f>
        <v>183820.02000000002</v>
      </c>
      <c r="F871" s="118">
        <f>F880+F872</f>
        <v>1403175.3599999999</v>
      </c>
      <c r="G871" s="118">
        <f>G880</f>
        <v>10415800</v>
      </c>
      <c r="H871" s="118">
        <f>H880</f>
        <v>9356000</v>
      </c>
      <c r="I871" s="118">
        <f>I880</f>
        <v>1900000</v>
      </c>
      <c r="J871" s="118">
        <f>J880</f>
        <v>1961750</v>
      </c>
      <c r="K871" s="118">
        <f>K880</f>
        <v>2025500</v>
      </c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  <c r="AH871" s="102"/>
      <c r="AI871" s="102"/>
      <c r="AJ871" s="102"/>
      <c r="AK871" s="102"/>
      <c r="AL871" s="102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AW871" s="102"/>
      <c r="AX871" s="102"/>
      <c r="AY871" s="102"/>
      <c r="AZ871" s="102"/>
      <c r="BA871" s="102"/>
      <c r="BB871" s="102"/>
      <c r="BC871" s="102"/>
      <c r="BD871" s="102"/>
      <c r="BE871" s="102"/>
      <c r="BF871" s="102"/>
      <c r="BG871" s="102"/>
      <c r="BH871" s="102"/>
      <c r="BI871" s="102"/>
      <c r="BJ871" s="102"/>
      <c r="BK871" s="102"/>
      <c r="BL871" s="102"/>
      <c r="BM871" s="102"/>
      <c r="BN871" s="102"/>
      <c r="BO871" s="102"/>
      <c r="BP871" s="102"/>
      <c r="BQ871" s="102"/>
      <c r="BR871" s="102"/>
      <c r="BS871" s="102"/>
      <c r="BT871" s="102"/>
      <c r="BU871" s="102"/>
      <c r="BV871" s="102"/>
      <c r="BW871" s="102"/>
      <c r="BX871" s="102"/>
      <c r="BY871" s="102"/>
      <c r="BZ871" s="102"/>
      <c r="CA871" s="102"/>
      <c r="CB871" s="102"/>
      <c r="CC871" s="102"/>
      <c r="CD871" s="102"/>
      <c r="CE871" s="102"/>
      <c r="CF871" s="102"/>
      <c r="CG871" s="102"/>
      <c r="CH871" s="102"/>
      <c r="CI871" s="102"/>
      <c r="CJ871" s="102"/>
      <c r="CK871" s="102"/>
      <c r="CL871" s="102"/>
      <c r="CM871" s="102"/>
      <c r="CN871" s="102"/>
      <c r="CO871" s="102"/>
      <c r="CP871" s="102"/>
      <c r="CQ871" s="102"/>
      <c r="CR871" s="102"/>
      <c r="CS871" s="102"/>
      <c r="CT871" s="102"/>
      <c r="CU871" s="102"/>
      <c r="CV871" s="102"/>
      <c r="CW871" s="102"/>
      <c r="CX871" s="102"/>
      <c r="CY871" s="102"/>
      <c r="CZ871" s="102"/>
      <c r="DA871" s="102"/>
      <c r="DB871" s="102"/>
      <c r="DC871" s="102"/>
      <c r="DD871" s="102"/>
      <c r="DE871" s="102"/>
      <c r="DF871" s="102"/>
      <c r="DG871" s="102"/>
      <c r="DH871" s="102"/>
      <c r="DI871" s="102"/>
      <c r="DJ871" s="102"/>
      <c r="DK871" s="102"/>
      <c r="DL871" s="102"/>
      <c r="DM871" s="102"/>
      <c r="DN871" s="102"/>
      <c r="DO871" s="102"/>
      <c r="DP871" s="102"/>
      <c r="DQ871" s="102"/>
      <c r="DR871" s="102"/>
      <c r="DS871" s="102"/>
      <c r="DT871" s="102"/>
      <c r="DU871" s="102"/>
      <c r="DV871" s="102"/>
      <c r="DW871" s="102"/>
      <c r="DX871" s="102"/>
      <c r="DY871" s="102"/>
      <c r="DZ871" s="102"/>
      <c r="EA871" s="102"/>
      <c r="EB871" s="102"/>
      <c r="EC871" s="102"/>
      <c r="ED871" s="102"/>
      <c r="EE871" s="102"/>
      <c r="EF871" s="102"/>
      <c r="EG871" s="102"/>
      <c r="EH871" s="102"/>
      <c r="EI871" s="102"/>
      <c r="EJ871" s="102"/>
      <c r="EK871" s="102"/>
      <c r="EL871" s="102"/>
      <c r="EM871" s="102"/>
      <c r="EN871" s="102"/>
      <c r="EO871" s="102"/>
      <c r="EP871" s="102"/>
      <c r="EQ871" s="102"/>
      <c r="ER871" s="102"/>
      <c r="ES871" s="102"/>
      <c r="ET871" s="102"/>
      <c r="EU871" s="102"/>
      <c r="EV871" s="102"/>
      <c r="EW871" s="102"/>
      <c r="EX871" s="102"/>
      <c r="EY871" s="102"/>
      <c r="EZ871" s="102"/>
      <c r="FA871" s="102"/>
      <c r="FB871" s="102"/>
      <c r="FC871" s="102"/>
      <c r="FD871" s="102"/>
      <c r="FE871" s="102"/>
      <c r="FF871" s="102"/>
      <c r="FG871" s="102"/>
      <c r="FH871" s="102"/>
      <c r="FI871" s="102"/>
      <c r="FJ871" s="102"/>
      <c r="FK871" s="102"/>
      <c r="FL871" s="102"/>
      <c r="FM871" s="102"/>
      <c r="FN871" s="102"/>
      <c r="FO871" s="102"/>
      <c r="FP871" s="102"/>
      <c r="FQ871" s="102"/>
      <c r="FR871" s="102"/>
      <c r="FS871" s="102"/>
      <c r="FT871" s="102"/>
      <c r="FU871" s="102"/>
      <c r="FV871" s="102"/>
      <c r="FW871" s="102"/>
      <c r="FX871" s="102"/>
      <c r="FY871" s="102"/>
      <c r="FZ871" s="102"/>
      <c r="GA871" s="102"/>
      <c r="GB871" s="102"/>
      <c r="GC871" s="102"/>
      <c r="GD871" s="102"/>
      <c r="GE871" s="102"/>
      <c r="GF871" s="102"/>
      <c r="GG871" s="102"/>
      <c r="GH871" s="102"/>
      <c r="GI871" s="102"/>
      <c r="GJ871" s="102"/>
      <c r="GK871" s="102"/>
      <c r="GL871" s="102"/>
      <c r="GM871" s="102"/>
      <c r="GN871" s="102"/>
      <c r="GO871" s="102"/>
      <c r="GP871" s="102"/>
      <c r="GQ871" s="102"/>
      <c r="GR871" s="102"/>
      <c r="GS871" s="102"/>
      <c r="GT871" s="102"/>
      <c r="GU871" s="102"/>
      <c r="GV871" s="102"/>
      <c r="GW871" s="102"/>
      <c r="GX871" s="102"/>
      <c r="GY871" s="102"/>
      <c r="GZ871" s="102"/>
      <c r="HA871" s="102"/>
      <c r="HB871" s="102"/>
      <c r="HC871" s="102"/>
      <c r="HD871" s="102"/>
      <c r="HE871" s="102"/>
      <c r="HF871" s="102"/>
      <c r="HG871" s="102"/>
      <c r="HH871" s="102"/>
      <c r="HI871" s="102"/>
      <c r="HJ871" s="102"/>
      <c r="HK871" s="102"/>
      <c r="HL871" s="102"/>
      <c r="HM871" s="102"/>
      <c r="HN871" s="102"/>
      <c r="HO871" s="102"/>
      <c r="HP871" s="102"/>
      <c r="HQ871" s="102"/>
      <c r="HR871" s="102"/>
    </row>
    <row r="872" spans="1:243">
      <c r="A872" s="119" t="s">
        <v>3034</v>
      </c>
      <c r="B872" s="120" t="s">
        <v>3035</v>
      </c>
      <c r="C872" s="180"/>
      <c r="D872" s="118"/>
      <c r="E872" s="118">
        <f>E873</f>
        <v>91200</v>
      </c>
      <c r="F872" s="118">
        <f t="shared" ref="F872:K875" si="331">F873</f>
        <v>1250349.8999999999</v>
      </c>
      <c r="G872" s="118">
        <f t="shared" si="331"/>
        <v>0</v>
      </c>
      <c r="H872" s="118">
        <f t="shared" si="331"/>
        <v>0</v>
      </c>
      <c r="I872" s="118">
        <f t="shared" si="331"/>
        <v>0</v>
      </c>
      <c r="J872" s="118">
        <f t="shared" si="331"/>
        <v>0</v>
      </c>
      <c r="K872" s="118">
        <f t="shared" si="331"/>
        <v>0</v>
      </c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102"/>
      <c r="AJ872" s="102"/>
      <c r="AK872" s="102"/>
      <c r="AL872" s="102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AW872" s="102"/>
      <c r="AX872" s="102"/>
      <c r="AY872" s="102"/>
      <c r="AZ872" s="102"/>
      <c r="BA872" s="102"/>
      <c r="BB872" s="102"/>
      <c r="BC872" s="102"/>
      <c r="BD872" s="102"/>
      <c r="BE872" s="102"/>
      <c r="BF872" s="102"/>
      <c r="BG872" s="102"/>
      <c r="BH872" s="102"/>
      <c r="BI872" s="102"/>
      <c r="BJ872" s="102"/>
      <c r="BK872" s="102"/>
      <c r="BL872" s="102"/>
      <c r="BM872" s="102"/>
      <c r="BN872" s="102"/>
      <c r="BO872" s="102"/>
      <c r="BP872" s="102"/>
      <c r="BQ872" s="102"/>
      <c r="BR872" s="102"/>
      <c r="BS872" s="102"/>
      <c r="BT872" s="102"/>
      <c r="BU872" s="102"/>
      <c r="BV872" s="102"/>
      <c r="BW872" s="102"/>
      <c r="BX872" s="102"/>
      <c r="BY872" s="102"/>
      <c r="BZ872" s="102"/>
      <c r="CA872" s="102"/>
      <c r="CB872" s="102"/>
      <c r="CC872" s="102"/>
      <c r="CD872" s="102"/>
      <c r="CE872" s="102"/>
      <c r="CF872" s="102"/>
      <c r="CG872" s="102"/>
      <c r="CH872" s="102"/>
      <c r="CI872" s="102"/>
      <c r="CJ872" s="102"/>
      <c r="CK872" s="102"/>
      <c r="CL872" s="102"/>
      <c r="CM872" s="102"/>
      <c r="CN872" s="102"/>
      <c r="CO872" s="102"/>
      <c r="CP872" s="102"/>
      <c r="CQ872" s="102"/>
      <c r="CR872" s="102"/>
      <c r="CS872" s="102"/>
      <c r="CT872" s="102"/>
      <c r="CU872" s="102"/>
      <c r="CV872" s="102"/>
      <c r="CW872" s="102"/>
      <c r="CX872" s="102"/>
      <c r="CY872" s="102"/>
      <c r="CZ872" s="102"/>
      <c r="DA872" s="102"/>
      <c r="DB872" s="102"/>
      <c r="DC872" s="102"/>
      <c r="DD872" s="102"/>
      <c r="DE872" s="102"/>
      <c r="DF872" s="102"/>
      <c r="DG872" s="102"/>
      <c r="DH872" s="102"/>
      <c r="DI872" s="102"/>
      <c r="DJ872" s="102"/>
      <c r="DK872" s="102"/>
      <c r="DL872" s="102"/>
      <c r="DM872" s="102"/>
      <c r="DN872" s="102"/>
      <c r="DO872" s="102"/>
      <c r="DP872" s="102"/>
      <c r="DQ872" s="102"/>
      <c r="DR872" s="102"/>
      <c r="DS872" s="102"/>
      <c r="DT872" s="102"/>
      <c r="DU872" s="102"/>
      <c r="DV872" s="102"/>
      <c r="DW872" s="102"/>
      <c r="DX872" s="102"/>
      <c r="DY872" s="102"/>
      <c r="DZ872" s="102"/>
      <c r="EA872" s="102"/>
      <c r="EB872" s="102"/>
      <c r="EC872" s="102"/>
      <c r="ED872" s="102"/>
      <c r="EE872" s="102"/>
      <c r="EF872" s="102"/>
      <c r="EG872" s="102"/>
      <c r="EH872" s="102"/>
      <c r="EI872" s="102"/>
      <c r="EJ872" s="102"/>
      <c r="EK872" s="102"/>
      <c r="EL872" s="102"/>
      <c r="EM872" s="102"/>
      <c r="EN872" s="102"/>
      <c r="EO872" s="102"/>
      <c r="EP872" s="102"/>
      <c r="EQ872" s="102"/>
      <c r="ER872" s="102"/>
      <c r="ES872" s="102"/>
      <c r="ET872" s="102"/>
      <c r="EU872" s="102"/>
      <c r="EV872" s="102"/>
      <c r="EW872" s="102"/>
      <c r="EX872" s="102"/>
      <c r="EY872" s="102"/>
      <c r="EZ872" s="102"/>
      <c r="FA872" s="102"/>
      <c r="FB872" s="102"/>
      <c r="FC872" s="102"/>
      <c r="FD872" s="102"/>
      <c r="FE872" s="102"/>
      <c r="FF872" s="102"/>
      <c r="FG872" s="102"/>
      <c r="FH872" s="102"/>
      <c r="FI872" s="102"/>
      <c r="FJ872" s="102"/>
      <c r="FK872" s="102"/>
      <c r="FL872" s="102"/>
      <c r="FM872" s="102"/>
      <c r="FN872" s="102"/>
      <c r="FO872" s="102"/>
      <c r="FP872" s="102"/>
      <c r="FQ872" s="102"/>
      <c r="FR872" s="102"/>
      <c r="FS872" s="102"/>
      <c r="FT872" s="102"/>
      <c r="FU872" s="102"/>
      <c r="FV872" s="102"/>
      <c r="FW872" s="102"/>
      <c r="FX872" s="102"/>
      <c r="FY872" s="102"/>
      <c r="FZ872" s="102"/>
      <c r="GA872" s="102"/>
      <c r="GB872" s="102"/>
      <c r="GC872" s="102"/>
      <c r="GD872" s="102"/>
      <c r="GE872" s="102"/>
      <c r="GF872" s="102"/>
      <c r="GG872" s="102"/>
      <c r="GH872" s="102"/>
      <c r="GI872" s="102"/>
      <c r="GJ872" s="102"/>
      <c r="GK872" s="102"/>
      <c r="GL872" s="102"/>
      <c r="GM872" s="102"/>
      <c r="GN872" s="102"/>
      <c r="GO872" s="102"/>
      <c r="GP872" s="102"/>
      <c r="GQ872" s="102"/>
      <c r="GR872" s="102"/>
      <c r="GS872" s="102"/>
      <c r="GT872" s="102"/>
      <c r="GU872" s="102"/>
      <c r="GV872" s="102"/>
      <c r="GW872" s="102"/>
      <c r="GX872" s="102"/>
      <c r="GY872" s="102"/>
      <c r="GZ872" s="102"/>
      <c r="HA872" s="102"/>
      <c r="HB872" s="102"/>
      <c r="HC872" s="102"/>
      <c r="HD872" s="102"/>
      <c r="HE872" s="102"/>
      <c r="HF872" s="102"/>
      <c r="HG872" s="102"/>
      <c r="HH872" s="102"/>
      <c r="HI872" s="102"/>
      <c r="HJ872" s="102"/>
      <c r="HK872" s="102"/>
      <c r="HL872" s="102"/>
      <c r="HM872" s="102"/>
      <c r="HN872" s="102"/>
      <c r="HO872" s="102"/>
      <c r="HP872" s="102"/>
      <c r="HQ872" s="102"/>
      <c r="HR872" s="102"/>
    </row>
    <row r="873" spans="1:243">
      <c r="A873" s="95" t="s">
        <v>3036</v>
      </c>
      <c r="B873" s="110" t="s">
        <v>3037</v>
      </c>
      <c r="C873" s="123"/>
      <c r="D873" s="118"/>
      <c r="E873" s="118">
        <f>E874</f>
        <v>91200</v>
      </c>
      <c r="F873" s="118">
        <f t="shared" si="331"/>
        <v>1250349.8999999999</v>
      </c>
      <c r="G873" s="118">
        <f t="shared" si="331"/>
        <v>0</v>
      </c>
      <c r="H873" s="118">
        <f t="shared" si="331"/>
        <v>0</v>
      </c>
      <c r="I873" s="118">
        <f t="shared" si="331"/>
        <v>0</v>
      </c>
      <c r="J873" s="118">
        <f t="shared" si="331"/>
        <v>0</v>
      </c>
      <c r="K873" s="118">
        <f t="shared" si="331"/>
        <v>0</v>
      </c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102"/>
      <c r="AJ873" s="102"/>
      <c r="AK873" s="102"/>
      <c r="AL873" s="102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AW873" s="102"/>
      <c r="AX873" s="102"/>
      <c r="AY873" s="102"/>
      <c r="AZ873" s="102"/>
      <c r="BA873" s="102"/>
      <c r="BB873" s="102"/>
      <c r="BC873" s="102"/>
      <c r="BD873" s="102"/>
      <c r="BE873" s="102"/>
      <c r="BF873" s="102"/>
      <c r="BG873" s="102"/>
      <c r="BH873" s="102"/>
      <c r="BI873" s="102"/>
      <c r="BJ873" s="102"/>
      <c r="BK873" s="102"/>
      <c r="BL873" s="102"/>
      <c r="BM873" s="102"/>
      <c r="BN873" s="102"/>
      <c r="BO873" s="102"/>
      <c r="BP873" s="102"/>
      <c r="BQ873" s="102"/>
      <c r="BR873" s="102"/>
      <c r="BS873" s="102"/>
      <c r="BT873" s="102"/>
      <c r="BU873" s="102"/>
      <c r="BV873" s="102"/>
      <c r="BW873" s="102"/>
      <c r="BX873" s="102"/>
      <c r="BY873" s="102"/>
      <c r="BZ873" s="102"/>
      <c r="CA873" s="102"/>
      <c r="CB873" s="102"/>
      <c r="CC873" s="102"/>
      <c r="CD873" s="102"/>
      <c r="CE873" s="102"/>
      <c r="CF873" s="102"/>
      <c r="CG873" s="102"/>
      <c r="CH873" s="102"/>
      <c r="CI873" s="102"/>
      <c r="CJ873" s="102"/>
      <c r="CK873" s="102"/>
      <c r="CL873" s="102"/>
      <c r="CM873" s="102"/>
      <c r="CN873" s="102"/>
      <c r="CO873" s="102"/>
      <c r="CP873" s="102"/>
      <c r="CQ873" s="102"/>
      <c r="CR873" s="102"/>
      <c r="CS873" s="102"/>
      <c r="CT873" s="102"/>
      <c r="CU873" s="102"/>
      <c r="CV873" s="102"/>
      <c r="CW873" s="102"/>
      <c r="CX873" s="102"/>
      <c r="CY873" s="102"/>
      <c r="CZ873" s="102"/>
      <c r="DA873" s="102"/>
      <c r="DB873" s="102"/>
      <c r="DC873" s="102"/>
      <c r="DD873" s="102"/>
      <c r="DE873" s="102"/>
      <c r="DF873" s="102"/>
      <c r="DG873" s="102"/>
      <c r="DH873" s="102"/>
      <c r="DI873" s="102"/>
      <c r="DJ873" s="102"/>
      <c r="DK873" s="102"/>
      <c r="DL873" s="102"/>
      <c r="DM873" s="102"/>
      <c r="DN873" s="102"/>
      <c r="DO873" s="102"/>
      <c r="DP873" s="102"/>
      <c r="DQ873" s="102"/>
      <c r="DR873" s="102"/>
      <c r="DS873" s="102"/>
      <c r="DT873" s="102"/>
      <c r="DU873" s="102"/>
      <c r="DV873" s="102"/>
      <c r="DW873" s="102"/>
      <c r="DX873" s="102"/>
      <c r="DY873" s="102"/>
      <c r="DZ873" s="102"/>
      <c r="EA873" s="102"/>
      <c r="EB873" s="102"/>
      <c r="EC873" s="102"/>
      <c r="ED873" s="102"/>
      <c r="EE873" s="102"/>
      <c r="EF873" s="102"/>
      <c r="EG873" s="102"/>
      <c r="EH873" s="102"/>
      <c r="EI873" s="102"/>
      <c r="EJ873" s="102"/>
      <c r="EK873" s="102"/>
      <c r="EL873" s="102"/>
      <c r="EM873" s="102"/>
      <c r="EN873" s="102"/>
      <c r="EO873" s="102"/>
      <c r="EP873" s="102"/>
      <c r="EQ873" s="102"/>
      <c r="ER873" s="102"/>
      <c r="ES873" s="102"/>
      <c r="ET873" s="102"/>
      <c r="EU873" s="102"/>
      <c r="EV873" s="102"/>
      <c r="EW873" s="102"/>
      <c r="EX873" s="102"/>
      <c r="EY873" s="102"/>
      <c r="EZ873" s="102"/>
      <c r="FA873" s="102"/>
      <c r="FB873" s="102"/>
      <c r="FC873" s="102"/>
      <c r="FD873" s="102"/>
      <c r="FE873" s="102"/>
      <c r="FF873" s="102"/>
      <c r="FG873" s="102"/>
      <c r="FH873" s="102"/>
      <c r="FI873" s="102"/>
      <c r="FJ873" s="102"/>
      <c r="FK873" s="102"/>
      <c r="FL873" s="102"/>
      <c r="FM873" s="102"/>
      <c r="FN873" s="102"/>
      <c r="FO873" s="102"/>
      <c r="FP873" s="102"/>
      <c r="FQ873" s="102"/>
      <c r="FR873" s="102"/>
      <c r="FS873" s="102"/>
      <c r="FT873" s="102"/>
      <c r="FU873" s="102"/>
      <c r="FV873" s="102"/>
      <c r="FW873" s="102"/>
      <c r="FX873" s="102"/>
      <c r="FY873" s="102"/>
      <c r="FZ873" s="102"/>
      <c r="GA873" s="102"/>
      <c r="GB873" s="102"/>
      <c r="GC873" s="102"/>
      <c r="GD873" s="102"/>
      <c r="GE873" s="102"/>
      <c r="GF873" s="102"/>
      <c r="GG873" s="102"/>
      <c r="GH873" s="102"/>
      <c r="GI873" s="102"/>
      <c r="GJ873" s="102"/>
      <c r="GK873" s="102"/>
      <c r="GL873" s="102"/>
      <c r="GM873" s="102"/>
      <c r="GN873" s="102"/>
      <c r="GO873" s="102"/>
      <c r="GP873" s="102"/>
      <c r="GQ873" s="102"/>
      <c r="GR873" s="102"/>
      <c r="GS873" s="102"/>
      <c r="GT873" s="102"/>
      <c r="GU873" s="102"/>
      <c r="GV873" s="102"/>
      <c r="GW873" s="102"/>
      <c r="GX873" s="102"/>
      <c r="GY873" s="102"/>
      <c r="GZ873" s="102"/>
      <c r="HA873" s="102"/>
      <c r="HB873" s="102"/>
      <c r="HC873" s="102"/>
      <c r="HD873" s="102"/>
      <c r="HE873" s="102"/>
      <c r="HF873" s="102"/>
      <c r="HG873" s="102"/>
      <c r="HH873" s="102"/>
      <c r="HI873" s="102"/>
      <c r="HJ873" s="102"/>
      <c r="HK873" s="102"/>
      <c r="HL873" s="102"/>
      <c r="HM873" s="102"/>
      <c r="HN873" s="102"/>
      <c r="HO873" s="102"/>
      <c r="HP873" s="102"/>
      <c r="HQ873" s="102"/>
      <c r="HR873" s="102"/>
    </row>
    <row r="874" spans="1:243">
      <c r="A874" s="95" t="s">
        <v>3038</v>
      </c>
      <c r="B874" s="110" t="s">
        <v>3037</v>
      </c>
      <c r="C874" s="123"/>
      <c r="D874" s="118"/>
      <c r="E874" s="118">
        <f>E875</f>
        <v>91200</v>
      </c>
      <c r="F874" s="118">
        <f t="shared" si="331"/>
        <v>1250349.8999999999</v>
      </c>
      <c r="G874" s="118">
        <f t="shared" si="331"/>
        <v>0</v>
      </c>
      <c r="H874" s="118">
        <f t="shared" si="331"/>
        <v>0</v>
      </c>
      <c r="I874" s="118">
        <f t="shared" si="331"/>
        <v>0</v>
      </c>
      <c r="J874" s="118">
        <f t="shared" si="331"/>
        <v>0</v>
      </c>
      <c r="K874" s="118">
        <f t="shared" si="331"/>
        <v>0</v>
      </c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102"/>
      <c r="AJ874" s="102"/>
      <c r="AK874" s="102"/>
      <c r="AL874" s="102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AW874" s="102"/>
      <c r="AX874" s="102"/>
      <c r="AY874" s="102"/>
      <c r="AZ874" s="102"/>
      <c r="BA874" s="102"/>
      <c r="BB874" s="102"/>
      <c r="BC874" s="102"/>
      <c r="BD874" s="102"/>
      <c r="BE874" s="102"/>
      <c r="BF874" s="102"/>
      <c r="BG874" s="102"/>
      <c r="BH874" s="102"/>
      <c r="BI874" s="102"/>
      <c r="BJ874" s="102"/>
      <c r="BK874" s="102"/>
      <c r="BL874" s="102"/>
      <c r="BM874" s="102"/>
      <c r="BN874" s="102"/>
      <c r="BO874" s="102"/>
      <c r="BP874" s="102"/>
      <c r="BQ874" s="102"/>
      <c r="BR874" s="102"/>
      <c r="BS874" s="102"/>
      <c r="BT874" s="102"/>
      <c r="BU874" s="102"/>
      <c r="BV874" s="102"/>
      <c r="BW874" s="102"/>
      <c r="BX874" s="102"/>
      <c r="BY874" s="102"/>
      <c r="BZ874" s="102"/>
      <c r="CA874" s="102"/>
      <c r="CB874" s="102"/>
      <c r="CC874" s="102"/>
      <c r="CD874" s="102"/>
      <c r="CE874" s="102"/>
      <c r="CF874" s="102"/>
      <c r="CG874" s="102"/>
      <c r="CH874" s="102"/>
      <c r="CI874" s="102"/>
      <c r="CJ874" s="102"/>
      <c r="CK874" s="102"/>
      <c r="CL874" s="102"/>
      <c r="CM874" s="102"/>
      <c r="CN874" s="102"/>
      <c r="CO874" s="102"/>
      <c r="CP874" s="102"/>
      <c r="CQ874" s="102"/>
      <c r="CR874" s="102"/>
      <c r="CS874" s="102"/>
      <c r="CT874" s="102"/>
      <c r="CU874" s="102"/>
      <c r="CV874" s="102"/>
      <c r="CW874" s="102"/>
      <c r="CX874" s="102"/>
      <c r="CY874" s="102"/>
      <c r="CZ874" s="102"/>
      <c r="DA874" s="102"/>
      <c r="DB874" s="102"/>
      <c r="DC874" s="102"/>
      <c r="DD874" s="102"/>
      <c r="DE874" s="102"/>
      <c r="DF874" s="102"/>
      <c r="DG874" s="102"/>
      <c r="DH874" s="102"/>
      <c r="DI874" s="102"/>
      <c r="DJ874" s="102"/>
      <c r="DK874" s="102"/>
      <c r="DL874" s="102"/>
      <c r="DM874" s="102"/>
      <c r="DN874" s="102"/>
      <c r="DO874" s="102"/>
      <c r="DP874" s="102"/>
      <c r="DQ874" s="102"/>
      <c r="DR874" s="102"/>
      <c r="DS874" s="102"/>
      <c r="DT874" s="102"/>
      <c r="DU874" s="102"/>
      <c r="DV874" s="102"/>
      <c r="DW874" s="102"/>
      <c r="DX874" s="102"/>
      <c r="DY874" s="102"/>
      <c r="DZ874" s="102"/>
      <c r="EA874" s="102"/>
      <c r="EB874" s="102"/>
      <c r="EC874" s="102"/>
      <c r="ED874" s="102"/>
      <c r="EE874" s="102"/>
      <c r="EF874" s="102"/>
      <c r="EG874" s="102"/>
      <c r="EH874" s="102"/>
      <c r="EI874" s="102"/>
      <c r="EJ874" s="102"/>
      <c r="EK874" s="102"/>
      <c r="EL874" s="102"/>
      <c r="EM874" s="102"/>
      <c r="EN874" s="102"/>
      <c r="EO874" s="102"/>
      <c r="EP874" s="102"/>
      <c r="EQ874" s="102"/>
      <c r="ER874" s="102"/>
      <c r="ES874" s="102"/>
      <c r="ET874" s="102"/>
      <c r="EU874" s="102"/>
      <c r="EV874" s="102"/>
      <c r="EW874" s="102"/>
      <c r="EX874" s="102"/>
      <c r="EY874" s="102"/>
      <c r="EZ874" s="102"/>
      <c r="FA874" s="102"/>
      <c r="FB874" s="102"/>
      <c r="FC874" s="102"/>
      <c r="FD874" s="102"/>
      <c r="FE874" s="102"/>
      <c r="FF874" s="102"/>
      <c r="FG874" s="102"/>
      <c r="FH874" s="102"/>
      <c r="FI874" s="102"/>
      <c r="FJ874" s="102"/>
      <c r="FK874" s="102"/>
      <c r="FL874" s="102"/>
      <c r="FM874" s="102"/>
      <c r="FN874" s="102"/>
      <c r="FO874" s="102"/>
      <c r="FP874" s="102"/>
      <c r="FQ874" s="102"/>
      <c r="FR874" s="102"/>
      <c r="FS874" s="102"/>
      <c r="FT874" s="102"/>
      <c r="FU874" s="102"/>
      <c r="FV874" s="102"/>
      <c r="FW874" s="102"/>
      <c r="FX874" s="102"/>
      <c r="FY874" s="102"/>
      <c r="FZ874" s="102"/>
      <c r="GA874" s="102"/>
      <c r="GB874" s="102"/>
      <c r="GC874" s="102"/>
      <c r="GD874" s="102"/>
      <c r="GE874" s="102"/>
      <c r="GF874" s="102"/>
      <c r="GG874" s="102"/>
      <c r="GH874" s="102"/>
      <c r="GI874" s="102"/>
      <c r="GJ874" s="102"/>
      <c r="GK874" s="102"/>
      <c r="GL874" s="102"/>
      <c r="GM874" s="102"/>
      <c r="GN874" s="102"/>
      <c r="GO874" s="102"/>
      <c r="GP874" s="102"/>
      <c r="GQ874" s="102"/>
      <c r="GR874" s="102"/>
      <c r="GS874" s="102"/>
      <c r="GT874" s="102"/>
      <c r="GU874" s="102"/>
      <c r="GV874" s="102"/>
      <c r="GW874" s="102"/>
      <c r="GX874" s="102"/>
      <c r="GY874" s="102"/>
      <c r="GZ874" s="102"/>
      <c r="HA874" s="102"/>
      <c r="HB874" s="102"/>
      <c r="HC874" s="102"/>
      <c r="HD874" s="102"/>
      <c r="HE874" s="102"/>
      <c r="HF874" s="102"/>
      <c r="HG874" s="102"/>
      <c r="HH874" s="102"/>
      <c r="HI874" s="102"/>
      <c r="HJ874" s="102"/>
      <c r="HK874" s="102"/>
      <c r="HL874" s="102"/>
      <c r="HM874" s="102"/>
      <c r="HN874" s="102"/>
      <c r="HO874" s="102"/>
      <c r="HP874" s="102"/>
      <c r="HQ874" s="102"/>
      <c r="HR874" s="102"/>
    </row>
    <row r="875" spans="1:243">
      <c r="A875" s="95" t="s">
        <v>3039</v>
      </c>
      <c r="B875" s="110" t="s">
        <v>3040</v>
      </c>
      <c r="C875" s="123"/>
      <c r="D875" s="118"/>
      <c r="E875" s="118">
        <f>E876</f>
        <v>91200</v>
      </c>
      <c r="F875" s="118">
        <f t="shared" si="331"/>
        <v>1250349.8999999999</v>
      </c>
      <c r="G875" s="118">
        <f t="shared" si="331"/>
        <v>0</v>
      </c>
      <c r="H875" s="118">
        <f t="shared" si="331"/>
        <v>0</v>
      </c>
      <c r="I875" s="118">
        <f t="shared" si="331"/>
        <v>0</v>
      </c>
      <c r="J875" s="118">
        <f t="shared" si="331"/>
        <v>0</v>
      </c>
      <c r="K875" s="118">
        <f t="shared" si="331"/>
        <v>0</v>
      </c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  <c r="BA875" s="102"/>
      <c r="BB875" s="102"/>
      <c r="BC875" s="102"/>
      <c r="BD875" s="102"/>
      <c r="BE875" s="102"/>
      <c r="BF875" s="102"/>
      <c r="BG875" s="102"/>
      <c r="BH875" s="102"/>
      <c r="BI875" s="102"/>
      <c r="BJ875" s="102"/>
      <c r="BK875" s="102"/>
      <c r="BL875" s="102"/>
      <c r="BM875" s="102"/>
      <c r="BN875" s="102"/>
      <c r="BO875" s="102"/>
      <c r="BP875" s="102"/>
      <c r="BQ875" s="102"/>
      <c r="BR875" s="102"/>
      <c r="BS875" s="102"/>
      <c r="BT875" s="102"/>
      <c r="BU875" s="102"/>
      <c r="BV875" s="102"/>
      <c r="BW875" s="102"/>
      <c r="BX875" s="102"/>
      <c r="BY875" s="102"/>
      <c r="BZ875" s="102"/>
      <c r="CA875" s="102"/>
      <c r="CB875" s="102"/>
      <c r="CC875" s="102"/>
      <c r="CD875" s="102"/>
      <c r="CE875" s="102"/>
      <c r="CF875" s="102"/>
      <c r="CG875" s="102"/>
      <c r="CH875" s="102"/>
      <c r="CI875" s="102"/>
      <c r="CJ875" s="102"/>
      <c r="CK875" s="102"/>
      <c r="CL875" s="102"/>
      <c r="CM875" s="102"/>
      <c r="CN875" s="102"/>
      <c r="CO875" s="102"/>
      <c r="CP875" s="102"/>
      <c r="CQ875" s="102"/>
      <c r="CR875" s="102"/>
      <c r="CS875" s="102"/>
      <c r="CT875" s="102"/>
      <c r="CU875" s="102"/>
      <c r="CV875" s="102"/>
      <c r="CW875" s="102"/>
      <c r="CX875" s="102"/>
      <c r="CY875" s="102"/>
      <c r="CZ875" s="102"/>
      <c r="DA875" s="102"/>
      <c r="DB875" s="102"/>
      <c r="DC875" s="102"/>
      <c r="DD875" s="102"/>
      <c r="DE875" s="102"/>
      <c r="DF875" s="102"/>
      <c r="DG875" s="102"/>
      <c r="DH875" s="102"/>
      <c r="DI875" s="102"/>
      <c r="DJ875" s="102"/>
      <c r="DK875" s="102"/>
      <c r="DL875" s="102"/>
      <c r="DM875" s="102"/>
      <c r="DN875" s="102"/>
      <c r="DO875" s="102"/>
      <c r="DP875" s="102"/>
      <c r="DQ875" s="102"/>
      <c r="DR875" s="102"/>
      <c r="DS875" s="102"/>
      <c r="DT875" s="102"/>
      <c r="DU875" s="102"/>
      <c r="DV875" s="102"/>
      <c r="DW875" s="102"/>
      <c r="DX875" s="102"/>
      <c r="DY875" s="102"/>
      <c r="DZ875" s="102"/>
      <c r="EA875" s="102"/>
      <c r="EB875" s="102"/>
      <c r="EC875" s="102"/>
      <c r="ED875" s="102"/>
      <c r="EE875" s="102"/>
      <c r="EF875" s="102"/>
      <c r="EG875" s="102"/>
      <c r="EH875" s="102"/>
      <c r="EI875" s="102"/>
      <c r="EJ875" s="102"/>
      <c r="EK875" s="102"/>
      <c r="EL875" s="102"/>
      <c r="EM875" s="102"/>
      <c r="EN875" s="102"/>
      <c r="EO875" s="102"/>
      <c r="EP875" s="102"/>
      <c r="EQ875" s="102"/>
      <c r="ER875" s="102"/>
      <c r="ES875" s="102"/>
      <c r="ET875" s="102"/>
      <c r="EU875" s="102"/>
      <c r="EV875" s="102"/>
      <c r="EW875" s="102"/>
      <c r="EX875" s="102"/>
      <c r="EY875" s="102"/>
      <c r="EZ875" s="102"/>
      <c r="FA875" s="102"/>
      <c r="FB875" s="102"/>
      <c r="FC875" s="102"/>
      <c r="FD875" s="102"/>
      <c r="FE875" s="102"/>
      <c r="FF875" s="102"/>
      <c r="FG875" s="102"/>
      <c r="FH875" s="102"/>
      <c r="FI875" s="102"/>
      <c r="FJ875" s="102"/>
      <c r="FK875" s="102"/>
      <c r="FL875" s="102"/>
      <c r="FM875" s="102"/>
      <c r="FN875" s="102"/>
      <c r="FO875" s="102"/>
      <c r="FP875" s="102"/>
      <c r="FQ875" s="102"/>
      <c r="FR875" s="102"/>
      <c r="FS875" s="102"/>
      <c r="FT875" s="102"/>
      <c r="FU875" s="102"/>
      <c r="FV875" s="102"/>
      <c r="FW875" s="102"/>
      <c r="FX875" s="102"/>
      <c r="FY875" s="102"/>
      <c r="FZ875" s="102"/>
      <c r="GA875" s="102"/>
      <c r="GB875" s="102"/>
      <c r="GC875" s="102"/>
      <c r="GD875" s="102"/>
      <c r="GE875" s="102"/>
      <c r="GF875" s="102"/>
      <c r="GG875" s="102"/>
      <c r="GH875" s="102"/>
      <c r="GI875" s="102"/>
      <c r="GJ875" s="102"/>
      <c r="GK875" s="102"/>
      <c r="GL875" s="102"/>
      <c r="GM875" s="102"/>
      <c r="GN875" s="102"/>
      <c r="GO875" s="102"/>
      <c r="GP875" s="102"/>
      <c r="GQ875" s="102"/>
      <c r="GR875" s="102"/>
      <c r="GS875" s="102"/>
      <c r="GT875" s="102"/>
      <c r="GU875" s="102"/>
      <c r="GV875" s="102"/>
      <c r="GW875" s="102"/>
      <c r="GX875" s="102"/>
      <c r="GY875" s="102"/>
      <c r="GZ875" s="102"/>
      <c r="HA875" s="102"/>
      <c r="HB875" s="102"/>
      <c r="HC875" s="102"/>
      <c r="HD875" s="102"/>
      <c r="HE875" s="102"/>
      <c r="HF875" s="102"/>
      <c r="HG875" s="102"/>
      <c r="HH875" s="102"/>
      <c r="HI875" s="102"/>
      <c r="HJ875" s="102"/>
      <c r="HK875" s="102"/>
      <c r="HL875" s="102"/>
      <c r="HM875" s="102"/>
      <c r="HN875" s="102"/>
      <c r="HO875" s="102"/>
      <c r="HP875" s="102"/>
      <c r="HQ875" s="102"/>
      <c r="HR875" s="102"/>
    </row>
    <row r="876" spans="1:243" ht="21" customHeight="1">
      <c r="A876" s="95" t="s">
        <v>3042</v>
      </c>
      <c r="B876" s="110" t="s">
        <v>3041</v>
      </c>
      <c r="C876" s="123"/>
      <c r="D876" s="118"/>
      <c r="E876" s="118">
        <f t="shared" ref="E876:K876" si="332">SUM(E877:E879)</f>
        <v>91200</v>
      </c>
      <c r="F876" s="118">
        <f t="shared" si="332"/>
        <v>1250349.8999999999</v>
      </c>
      <c r="G876" s="118">
        <f t="shared" si="332"/>
        <v>0</v>
      </c>
      <c r="H876" s="118">
        <f t="shared" si="332"/>
        <v>0</v>
      </c>
      <c r="I876" s="118">
        <f t="shared" si="332"/>
        <v>0</v>
      </c>
      <c r="J876" s="118">
        <f t="shared" si="332"/>
        <v>0</v>
      </c>
      <c r="K876" s="118">
        <f t="shared" si="332"/>
        <v>0</v>
      </c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102"/>
      <c r="AJ876" s="102"/>
      <c r="AK876" s="102"/>
      <c r="AL876" s="102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AW876" s="102"/>
      <c r="AX876" s="102"/>
      <c r="AY876" s="102"/>
      <c r="AZ876" s="102"/>
      <c r="BA876" s="102"/>
      <c r="BB876" s="102"/>
      <c r="BC876" s="102"/>
      <c r="BD876" s="102"/>
      <c r="BE876" s="102"/>
      <c r="BF876" s="102"/>
      <c r="BG876" s="102"/>
      <c r="BH876" s="102"/>
      <c r="BI876" s="102"/>
      <c r="BJ876" s="102"/>
      <c r="BK876" s="102"/>
      <c r="BL876" s="102"/>
      <c r="BM876" s="102"/>
      <c r="BN876" s="102"/>
      <c r="BO876" s="102"/>
      <c r="BP876" s="102"/>
      <c r="BQ876" s="102"/>
      <c r="BR876" s="102"/>
      <c r="BS876" s="102"/>
      <c r="BT876" s="102"/>
      <c r="BU876" s="102"/>
      <c r="BV876" s="102"/>
      <c r="BW876" s="102"/>
      <c r="BX876" s="102"/>
      <c r="BY876" s="102"/>
      <c r="BZ876" s="102"/>
      <c r="CA876" s="102"/>
      <c r="CB876" s="102"/>
      <c r="CC876" s="102"/>
      <c r="CD876" s="102"/>
      <c r="CE876" s="102"/>
      <c r="CF876" s="102"/>
      <c r="CG876" s="102"/>
      <c r="CH876" s="102"/>
      <c r="CI876" s="102"/>
      <c r="CJ876" s="102"/>
      <c r="CK876" s="102"/>
      <c r="CL876" s="102"/>
      <c r="CM876" s="102"/>
      <c r="CN876" s="102"/>
      <c r="CO876" s="102"/>
      <c r="CP876" s="102"/>
      <c r="CQ876" s="102"/>
      <c r="CR876" s="102"/>
      <c r="CS876" s="102"/>
      <c r="CT876" s="102"/>
      <c r="CU876" s="102"/>
      <c r="CV876" s="102"/>
      <c r="CW876" s="102"/>
      <c r="CX876" s="102"/>
      <c r="CY876" s="102"/>
      <c r="CZ876" s="102"/>
      <c r="DA876" s="102"/>
      <c r="DB876" s="102"/>
      <c r="DC876" s="102"/>
      <c r="DD876" s="102"/>
      <c r="DE876" s="102"/>
      <c r="DF876" s="102"/>
      <c r="DG876" s="102"/>
      <c r="DH876" s="102"/>
      <c r="DI876" s="102"/>
      <c r="DJ876" s="102"/>
      <c r="DK876" s="102"/>
      <c r="DL876" s="102"/>
      <c r="DM876" s="102"/>
      <c r="DN876" s="102"/>
      <c r="DO876" s="102"/>
      <c r="DP876" s="102"/>
      <c r="DQ876" s="102"/>
      <c r="DR876" s="102"/>
      <c r="DS876" s="102"/>
      <c r="DT876" s="102"/>
      <c r="DU876" s="102"/>
      <c r="DV876" s="102"/>
      <c r="DW876" s="102"/>
      <c r="DX876" s="102"/>
      <c r="DY876" s="102"/>
      <c r="DZ876" s="102"/>
      <c r="EA876" s="102"/>
      <c r="EB876" s="102"/>
      <c r="EC876" s="102"/>
      <c r="ED876" s="102"/>
      <c r="EE876" s="102"/>
      <c r="EF876" s="102"/>
      <c r="EG876" s="102"/>
      <c r="EH876" s="102"/>
      <c r="EI876" s="102"/>
      <c r="EJ876" s="102"/>
      <c r="EK876" s="102"/>
      <c r="EL876" s="102"/>
      <c r="EM876" s="102"/>
      <c r="EN876" s="102"/>
      <c r="EO876" s="102"/>
      <c r="EP876" s="102"/>
      <c r="EQ876" s="102"/>
      <c r="ER876" s="102"/>
      <c r="ES876" s="102"/>
      <c r="ET876" s="102"/>
      <c r="EU876" s="102"/>
      <c r="EV876" s="102"/>
      <c r="EW876" s="102"/>
      <c r="EX876" s="102"/>
      <c r="EY876" s="102"/>
      <c r="EZ876" s="102"/>
      <c r="FA876" s="102"/>
      <c r="FB876" s="102"/>
      <c r="FC876" s="102"/>
      <c r="FD876" s="102"/>
      <c r="FE876" s="102"/>
      <c r="FF876" s="102"/>
      <c r="FG876" s="102"/>
      <c r="FH876" s="102"/>
      <c r="FI876" s="102"/>
      <c r="FJ876" s="102"/>
      <c r="FK876" s="102"/>
      <c r="FL876" s="102"/>
      <c r="FM876" s="102"/>
      <c r="FN876" s="102"/>
      <c r="FO876" s="102"/>
      <c r="FP876" s="102"/>
      <c r="FQ876" s="102"/>
      <c r="FR876" s="102"/>
      <c r="FS876" s="102"/>
      <c r="FT876" s="102"/>
      <c r="FU876" s="102"/>
      <c r="FV876" s="102"/>
      <c r="FW876" s="102"/>
      <c r="FX876" s="102"/>
      <c r="FY876" s="102"/>
      <c r="FZ876" s="102"/>
      <c r="GA876" s="102"/>
      <c r="GB876" s="102"/>
      <c r="GC876" s="102"/>
      <c r="GD876" s="102"/>
      <c r="GE876" s="102"/>
      <c r="GF876" s="102"/>
      <c r="GG876" s="102"/>
      <c r="GH876" s="102"/>
      <c r="GI876" s="102"/>
      <c r="GJ876" s="102"/>
      <c r="GK876" s="102"/>
      <c r="GL876" s="102"/>
      <c r="GM876" s="102"/>
      <c r="GN876" s="102"/>
      <c r="GO876" s="102"/>
      <c r="GP876" s="102"/>
      <c r="GQ876" s="102"/>
      <c r="GR876" s="102"/>
      <c r="GS876" s="102"/>
      <c r="GT876" s="102"/>
      <c r="GU876" s="102"/>
      <c r="GV876" s="102"/>
      <c r="GW876" s="102"/>
      <c r="GX876" s="102"/>
      <c r="GY876" s="102"/>
      <c r="GZ876" s="102"/>
      <c r="HA876" s="102"/>
      <c r="HB876" s="102"/>
      <c r="HC876" s="102"/>
      <c r="HD876" s="102"/>
      <c r="HE876" s="102"/>
      <c r="HF876" s="102"/>
      <c r="HG876" s="102"/>
      <c r="HH876" s="102"/>
      <c r="HI876" s="102"/>
      <c r="HJ876" s="102"/>
      <c r="HK876" s="102"/>
      <c r="HL876" s="102"/>
      <c r="HM876" s="102"/>
      <c r="HN876" s="102"/>
      <c r="HO876" s="102"/>
      <c r="HP876" s="102"/>
      <c r="HQ876" s="102"/>
      <c r="HR876" s="102"/>
    </row>
    <row r="877" spans="1:243">
      <c r="A877" s="93" t="s">
        <v>3043</v>
      </c>
      <c r="B877" s="111" t="s">
        <v>1591</v>
      </c>
      <c r="C877" s="123" t="s">
        <v>537</v>
      </c>
      <c r="D877" s="118"/>
      <c r="E877" s="58">
        <v>67600</v>
      </c>
      <c r="F877" s="56">
        <v>656302.9</v>
      </c>
      <c r="G877" s="118"/>
      <c r="H877" s="118"/>
      <c r="I877" s="118"/>
      <c r="J877" s="118"/>
      <c r="K877" s="118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102"/>
      <c r="AJ877" s="102"/>
      <c r="AK877" s="102"/>
      <c r="AL877" s="102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AW877" s="102"/>
      <c r="AX877" s="102"/>
      <c r="AY877" s="102"/>
      <c r="AZ877" s="102"/>
      <c r="BA877" s="102"/>
      <c r="BB877" s="102"/>
      <c r="BC877" s="102"/>
      <c r="BD877" s="102"/>
      <c r="BE877" s="102"/>
      <c r="BF877" s="102"/>
      <c r="BG877" s="102"/>
      <c r="BH877" s="102"/>
      <c r="BI877" s="102"/>
      <c r="BJ877" s="102"/>
      <c r="BK877" s="102"/>
      <c r="BL877" s="102"/>
      <c r="BM877" s="102"/>
      <c r="BN877" s="102"/>
      <c r="BO877" s="102"/>
      <c r="BP877" s="102"/>
      <c r="BQ877" s="102"/>
      <c r="BR877" s="102"/>
      <c r="BS877" s="102"/>
      <c r="BT877" s="102"/>
      <c r="BU877" s="102"/>
      <c r="BV877" s="102"/>
      <c r="BW877" s="102"/>
      <c r="BX877" s="102"/>
      <c r="BY877" s="102"/>
      <c r="BZ877" s="102"/>
      <c r="CA877" s="102"/>
      <c r="CB877" s="102"/>
      <c r="CC877" s="102"/>
      <c r="CD877" s="102"/>
      <c r="CE877" s="102"/>
      <c r="CF877" s="102"/>
      <c r="CG877" s="102"/>
      <c r="CH877" s="102"/>
      <c r="CI877" s="102"/>
      <c r="CJ877" s="102"/>
      <c r="CK877" s="102"/>
      <c r="CL877" s="102"/>
      <c r="CM877" s="102"/>
      <c r="CN877" s="102"/>
      <c r="CO877" s="102"/>
      <c r="CP877" s="102"/>
      <c r="CQ877" s="102"/>
      <c r="CR877" s="102"/>
      <c r="CS877" s="102"/>
      <c r="CT877" s="102"/>
      <c r="CU877" s="102"/>
      <c r="CV877" s="102"/>
      <c r="CW877" s="102"/>
      <c r="CX877" s="102"/>
      <c r="CY877" s="102"/>
      <c r="CZ877" s="102"/>
      <c r="DA877" s="102"/>
      <c r="DB877" s="102"/>
      <c r="DC877" s="102"/>
      <c r="DD877" s="102"/>
      <c r="DE877" s="102"/>
      <c r="DF877" s="102"/>
      <c r="DG877" s="102"/>
      <c r="DH877" s="102"/>
      <c r="DI877" s="102"/>
      <c r="DJ877" s="102"/>
      <c r="DK877" s="102"/>
      <c r="DL877" s="102"/>
      <c r="DM877" s="102"/>
      <c r="DN877" s="102"/>
      <c r="DO877" s="102"/>
      <c r="DP877" s="102"/>
      <c r="DQ877" s="102"/>
      <c r="DR877" s="102"/>
      <c r="DS877" s="102"/>
      <c r="DT877" s="102"/>
      <c r="DU877" s="102"/>
      <c r="DV877" s="102"/>
      <c r="DW877" s="102"/>
      <c r="DX877" s="102"/>
      <c r="DY877" s="102"/>
      <c r="DZ877" s="102"/>
      <c r="EA877" s="102"/>
      <c r="EB877" s="102"/>
      <c r="EC877" s="102"/>
      <c r="ED877" s="102"/>
      <c r="EE877" s="102"/>
      <c r="EF877" s="102"/>
      <c r="EG877" s="102"/>
      <c r="EH877" s="102"/>
      <c r="EI877" s="102"/>
      <c r="EJ877" s="102"/>
      <c r="EK877" s="102"/>
      <c r="EL877" s="102"/>
      <c r="EM877" s="102"/>
      <c r="EN877" s="102"/>
      <c r="EO877" s="102"/>
      <c r="EP877" s="102"/>
      <c r="EQ877" s="102"/>
      <c r="ER877" s="102"/>
      <c r="ES877" s="102"/>
      <c r="ET877" s="102"/>
      <c r="EU877" s="102"/>
      <c r="EV877" s="102"/>
      <c r="EW877" s="102"/>
      <c r="EX877" s="102"/>
      <c r="EY877" s="102"/>
      <c r="EZ877" s="102"/>
      <c r="FA877" s="102"/>
      <c r="FB877" s="102"/>
      <c r="FC877" s="102"/>
      <c r="FD877" s="102"/>
      <c r="FE877" s="102"/>
      <c r="FF877" s="102"/>
      <c r="FG877" s="102"/>
      <c r="FH877" s="102"/>
      <c r="FI877" s="102"/>
      <c r="FJ877" s="102"/>
      <c r="FK877" s="102"/>
      <c r="FL877" s="102"/>
      <c r="FM877" s="102"/>
      <c r="FN877" s="102"/>
      <c r="FO877" s="102"/>
      <c r="FP877" s="102"/>
      <c r="FQ877" s="102"/>
      <c r="FR877" s="102"/>
      <c r="FS877" s="102"/>
      <c r="FT877" s="102"/>
      <c r="FU877" s="102"/>
      <c r="FV877" s="102"/>
      <c r="FW877" s="102"/>
      <c r="FX877" s="102"/>
      <c r="FY877" s="102"/>
      <c r="FZ877" s="102"/>
      <c r="GA877" s="102"/>
      <c r="GB877" s="102"/>
      <c r="GC877" s="102"/>
      <c r="GD877" s="102"/>
      <c r="GE877" s="102"/>
      <c r="GF877" s="102"/>
      <c r="GG877" s="102"/>
      <c r="GH877" s="102"/>
      <c r="GI877" s="102"/>
      <c r="GJ877" s="102"/>
      <c r="GK877" s="102"/>
      <c r="GL877" s="102"/>
      <c r="GM877" s="102"/>
      <c r="GN877" s="102"/>
      <c r="GO877" s="102"/>
      <c r="GP877" s="102"/>
      <c r="GQ877" s="102"/>
      <c r="GR877" s="102"/>
      <c r="GS877" s="102"/>
      <c r="GT877" s="102"/>
      <c r="GU877" s="102"/>
      <c r="GV877" s="102"/>
      <c r="GW877" s="102"/>
      <c r="GX877" s="102"/>
      <c r="GY877" s="102"/>
      <c r="GZ877" s="102"/>
      <c r="HA877" s="102"/>
      <c r="HB877" s="102"/>
      <c r="HC877" s="102"/>
      <c r="HD877" s="102"/>
      <c r="HE877" s="102"/>
      <c r="HF877" s="102"/>
      <c r="HG877" s="102"/>
      <c r="HH877" s="102"/>
      <c r="HI877" s="102"/>
      <c r="HJ877" s="102"/>
      <c r="HK877" s="102"/>
      <c r="HL877" s="102"/>
      <c r="HM877" s="102"/>
      <c r="HN877" s="102"/>
      <c r="HO877" s="102"/>
      <c r="HP877" s="102"/>
      <c r="HQ877" s="102"/>
      <c r="HR877" s="102"/>
    </row>
    <row r="878" spans="1:243">
      <c r="A878" s="93" t="s">
        <v>3044</v>
      </c>
      <c r="B878" s="111" t="s">
        <v>3045</v>
      </c>
      <c r="C878" s="123" t="s">
        <v>537</v>
      </c>
      <c r="D878" s="118"/>
      <c r="E878" s="58">
        <v>18500</v>
      </c>
      <c r="F878" s="56">
        <v>594047</v>
      </c>
      <c r="G878" s="118"/>
      <c r="H878" s="118"/>
      <c r="I878" s="118"/>
      <c r="J878" s="118"/>
      <c r="K878" s="118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102"/>
      <c r="AJ878" s="102"/>
      <c r="AK878" s="102"/>
      <c r="AL878" s="102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AW878" s="102"/>
      <c r="AX878" s="102"/>
      <c r="AY878" s="102"/>
      <c r="AZ878" s="102"/>
      <c r="BA878" s="102"/>
      <c r="BB878" s="102"/>
      <c r="BC878" s="102"/>
      <c r="BD878" s="102"/>
      <c r="BE878" s="102"/>
      <c r="BF878" s="102"/>
      <c r="BG878" s="102"/>
      <c r="BH878" s="102"/>
      <c r="BI878" s="102"/>
      <c r="BJ878" s="102"/>
      <c r="BK878" s="102"/>
      <c r="BL878" s="102"/>
      <c r="BM878" s="102"/>
      <c r="BN878" s="102"/>
      <c r="BO878" s="102"/>
      <c r="BP878" s="102"/>
      <c r="BQ878" s="102"/>
      <c r="BR878" s="102"/>
      <c r="BS878" s="102"/>
      <c r="BT878" s="102"/>
      <c r="BU878" s="102"/>
      <c r="BV878" s="102"/>
      <c r="BW878" s="102"/>
      <c r="BX878" s="102"/>
      <c r="BY878" s="102"/>
      <c r="BZ878" s="102"/>
      <c r="CA878" s="102"/>
      <c r="CB878" s="102"/>
      <c r="CC878" s="102"/>
      <c r="CD878" s="102"/>
      <c r="CE878" s="102"/>
      <c r="CF878" s="102"/>
      <c r="CG878" s="102"/>
      <c r="CH878" s="102"/>
      <c r="CI878" s="102"/>
      <c r="CJ878" s="102"/>
      <c r="CK878" s="102"/>
      <c r="CL878" s="102"/>
      <c r="CM878" s="102"/>
      <c r="CN878" s="102"/>
      <c r="CO878" s="102"/>
      <c r="CP878" s="102"/>
      <c r="CQ878" s="102"/>
      <c r="CR878" s="102"/>
      <c r="CS878" s="102"/>
      <c r="CT878" s="102"/>
      <c r="CU878" s="102"/>
      <c r="CV878" s="102"/>
      <c r="CW878" s="102"/>
      <c r="CX878" s="102"/>
      <c r="CY878" s="102"/>
      <c r="CZ878" s="102"/>
      <c r="DA878" s="102"/>
      <c r="DB878" s="102"/>
      <c r="DC878" s="102"/>
      <c r="DD878" s="102"/>
      <c r="DE878" s="102"/>
      <c r="DF878" s="102"/>
      <c r="DG878" s="102"/>
      <c r="DH878" s="102"/>
      <c r="DI878" s="102"/>
      <c r="DJ878" s="102"/>
      <c r="DK878" s="102"/>
      <c r="DL878" s="102"/>
      <c r="DM878" s="102"/>
      <c r="DN878" s="102"/>
      <c r="DO878" s="102"/>
      <c r="DP878" s="102"/>
      <c r="DQ878" s="102"/>
      <c r="DR878" s="102"/>
      <c r="DS878" s="102"/>
      <c r="DT878" s="102"/>
      <c r="DU878" s="102"/>
      <c r="DV878" s="102"/>
      <c r="DW878" s="102"/>
      <c r="DX878" s="102"/>
      <c r="DY878" s="102"/>
      <c r="DZ878" s="102"/>
      <c r="EA878" s="102"/>
      <c r="EB878" s="102"/>
      <c r="EC878" s="102"/>
      <c r="ED878" s="102"/>
      <c r="EE878" s="102"/>
      <c r="EF878" s="102"/>
      <c r="EG878" s="102"/>
      <c r="EH878" s="102"/>
      <c r="EI878" s="102"/>
      <c r="EJ878" s="102"/>
      <c r="EK878" s="102"/>
      <c r="EL878" s="102"/>
      <c r="EM878" s="102"/>
      <c r="EN878" s="102"/>
      <c r="EO878" s="102"/>
      <c r="EP878" s="102"/>
      <c r="EQ878" s="102"/>
      <c r="ER878" s="102"/>
      <c r="ES878" s="102"/>
      <c r="ET878" s="102"/>
      <c r="EU878" s="102"/>
      <c r="EV878" s="102"/>
      <c r="EW878" s="102"/>
      <c r="EX878" s="102"/>
      <c r="EY878" s="102"/>
      <c r="EZ878" s="102"/>
      <c r="FA878" s="102"/>
      <c r="FB878" s="102"/>
      <c r="FC878" s="102"/>
      <c r="FD878" s="102"/>
      <c r="FE878" s="102"/>
      <c r="FF878" s="102"/>
      <c r="FG878" s="102"/>
      <c r="FH878" s="102"/>
      <c r="FI878" s="102"/>
      <c r="FJ878" s="102"/>
      <c r="FK878" s="102"/>
      <c r="FL878" s="102"/>
      <c r="FM878" s="102"/>
      <c r="FN878" s="102"/>
      <c r="FO878" s="102"/>
      <c r="FP878" s="102"/>
      <c r="FQ878" s="102"/>
      <c r="FR878" s="102"/>
      <c r="FS878" s="102"/>
      <c r="FT878" s="102"/>
      <c r="FU878" s="102"/>
      <c r="FV878" s="102"/>
      <c r="FW878" s="102"/>
      <c r="FX878" s="102"/>
      <c r="FY878" s="102"/>
      <c r="FZ878" s="102"/>
      <c r="GA878" s="102"/>
      <c r="GB878" s="102"/>
      <c r="GC878" s="102"/>
      <c r="GD878" s="102"/>
      <c r="GE878" s="102"/>
      <c r="GF878" s="102"/>
      <c r="GG878" s="102"/>
      <c r="GH878" s="102"/>
      <c r="GI878" s="102"/>
      <c r="GJ878" s="102"/>
      <c r="GK878" s="102"/>
      <c r="GL878" s="102"/>
      <c r="GM878" s="102"/>
      <c r="GN878" s="102"/>
      <c r="GO878" s="102"/>
      <c r="GP878" s="102"/>
      <c r="GQ878" s="102"/>
      <c r="GR878" s="102"/>
      <c r="GS878" s="102"/>
      <c r="GT878" s="102"/>
      <c r="GU878" s="102"/>
      <c r="GV878" s="102"/>
      <c r="GW878" s="102"/>
      <c r="GX878" s="102"/>
      <c r="GY878" s="102"/>
      <c r="GZ878" s="102"/>
      <c r="HA878" s="102"/>
      <c r="HB878" s="102"/>
      <c r="HC878" s="102"/>
      <c r="HD878" s="102"/>
      <c r="HE878" s="102"/>
      <c r="HF878" s="102"/>
      <c r="HG878" s="102"/>
      <c r="HH878" s="102"/>
      <c r="HI878" s="102"/>
      <c r="HJ878" s="102"/>
      <c r="HK878" s="102"/>
      <c r="HL878" s="102"/>
      <c r="HM878" s="102"/>
      <c r="HN878" s="102"/>
      <c r="HO878" s="102"/>
      <c r="HP878" s="102"/>
      <c r="HQ878" s="102"/>
      <c r="HR878" s="102"/>
    </row>
    <row r="879" spans="1:243">
      <c r="A879" s="93" t="s">
        <v>3046</v>
      </c>
      <c r="B879" s="111" t="s">
        <v>3047</v>
      </c>
      <c r="C879" s="123" t="s">
        <v>537</v>
      </c>
      <c r="D879" s="118"/>
      <c r="E879" s="58">
        <v>5100</v>
      </c>
      <c r="F879" s="118"/>
      <c r="G879" s="118"/>
      <c r="H879" s="118"/>
      <c r="I879" s="118"/>
      <c r="J879" s="118"/>
      <c r="K879" s="118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102"/>
      <c r="AJ879" s="102"/>
      <c r="AK879" s="102"/>
      <c r="AL879" s="102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AW879" s="102"/>
      <c r="AX879" s="102"/>
      <c r="AY879" s="102"/>
      <c r="AZ879" s="102"/>
      <c r="BA879" s="102"/>
      <c r="BB879" s="102"/>
      <c r="BC879" s="102"/>
      <c r="BD879" s="102"/>
      <c r="BE879" s="102"/>
      <c r="BF879" s="102"/>
      <c r="BG879" s="102"/>
      <c r="BH879" s="102"/>
      <c r="BI879" s="102"/>
      <c r="BJ879" s="102"/>
      <c r="BK879" s="102"/>
      <c r="BL879" s="102"/>
      <c r="BM879" s="102"/>
      <c r="BN879" s="102"/>
      <c r="BO879" s="102"/>
      <c r="BP879" s="102"/>
      <c r="BQ879" s="102"/>
      <c r="BR879" s="102"/>
      <c r="BS879" s="102"/>
      <c r="BT879" s="102"/>
      <c r="BU879" s="102"/>
      <c r="BV879" s="102"/>
      <c r="BW879" s="102"/>
      <c r="BX879" s="102"/>
      <c r="BY879" s="102"/>
      <c r="BZ879" s="102"/>
      <c r="CA879" s="102"/>
      <c r="CB879" s="102"/>
      <c r="CC879" s="102"/>
      <c r="CD879" s="102"/>
      <c r="CE879" s="102"/>
      <c r="CF879" s="102"/>
      <c r="CG879" s="102"/>
      <c r="CH879" s="102"/>
      <c r="CI879" s="102"/>
      <c r="CJ879" s="102"/>
      <c r="CK879" s="102"/>
      <c r="CL879" s="102"/>
      <c r="CM879" s="102"/>
      <c r="CN879" s="102"/>
      <c r="CO879" s="102"/>
      <c r="CP879" s="102"/>
      <c r="CQ879" s="102"/>
      <c r="CR879" s="102"/>
      <c r="CS879" s="102"/>
      <c r="CT879" s="102"/>
      <c r="CU879" s="102"/>
      <c r="CV879" s="102"/>
      <c r="CW879" s="102"/>
      <c r="CX879" s="102"/>
      <c r="CY879" s="102"/>
      <c r="CZ879" s="102"/>
      <c r="DA879" s="102"/>
      <c r="DB879" s="102"/>
      <c r="DC879" s="102"/>
      <c r="DD879" s="102"/>
      <c r="DE879" s="102"/>
      <c r="DF879" s="102"/>
      <c r="DG879" s="102"/>
      <c r="DH879" s="102"/>
      <c r="DI879" s="102"/>
      <c r="DJ879" s="102"/>
      <c r="DK879" s="102"/>
      <c r="DL879" s="102"/>
      <c r="DM879" s="102"/>
      <c r="DN879" s="102"/>
      <c r="DO879" s="102"/>
      <c r="DP879" s="102"/>
      <c r="DQ879" s="102"/>
      <c r="DR879" s="102"/>
      <c r="DS879" s="102"/>
      <c r="DT879" s="102"/>
      <c r="DU879" s="102"/>
      <c r="DV879" s="102"/>
      <c r="DW879" s="102"/>
      <c r="DX879" s="102"/>
      <c r="DY879" s="102"/>
      <c r="DZ879" s="102"/>
      <c r="EA879" s="102"/>
      <c r="EB879" s="102"/>
      <c r="EC879" s="102"/>
      <c r="ED879" s="102"/>
      <c r="EE879" s="102"/>
      <c r="EF879" s="102"/>
      <c r="EG879" s="102"/>
      <c r="EH879" s="102"/>
      <c r="EI879" s="102"/>
      <c r="EJ879" s="102"/>
      <c r="EK879" s="102"/>
      <c r="EL879" s="102"/>
      <c r="EM879" s="102"/>
      <c r="EN879" s="102"/>
      <c r="EO879" s="102"/>
      <c r="EP879" s="102"/>
      <c r="EQ879" s="102"/>
      <c r="ER879" s="102"/>
      <c r="ES879" s="102"/>
      <c r="ET879" s="102"/>
      <c r="EU879" s="102"/>
      <c r="EV879" s="102"/>
      <c r="EW879" s="102"/>
      <c r="EX879" s="102"/>
      <c r="EY879" s="102"/>
      <c r="EZ879" s="102"/>
      <c r="FA879" s="102"/>
      <c r="FB879" s="102"/>
      <c r="FC879" s="102"/>
      <c r="FD879" s="102"/>
      <c r="FE879" s="102"/>
      <c r="FF879" s="102"/>
      <c r="FG879" s="102"/>
      <c r="FH879" s="102"/>
      <c r="FI879" s="102"/>
      <c r="FJ879" s="102"/>
      <c r="FK879" s="102"/>
      <c r="FL879" s="102"/>
      <c r="FM879" s="102"/>
      <c r="FN879" s="102"/>
      <c r="FO879" s="102"/>
      <c r="FP879" s="102"/>
      <c r="FQ879" s="102"/>
      <c r="FR879" s="102"/>
      <c r="FS879" s="102"/>
      <c r="FT879" s="102"/>
      <c r="FU879" s="102"/>
      <c r="FV879" s="102"/>
      <c r="FW879" s="102"/>
      <c r="FX879" s="102"/>
      <c r="FY879" s="102"/>
      <c r="FZ879" s="102"/>
      <c r="GA879" s="102"/>
      <c r="GB879" s="102"/>
      <c r="GC879" s="102"/>
      <c r="GD879" s="102"/>
      <c r="GE879" s="102"/>
      <c r="GF879" s="102"/>
      <c r="GG879" s="102"/>
      <c r="GH879" s="102"/>
      <c r="GI879" s="102"/>
      <c r="GJ879" s="102"/>
      <c r="GK879" s="102"/>
      <c r="GL879" s="102"/>
      <c r="GM879" s="102"/>
      <c r="GN879" s="102"/>
      <c r="GO879" s="102"/>
      <c r="GP879" s="102"/>
      <c r="GQ879" s="102"/>
      <c r="GR879" s="102"/>
      <c r="GS879" s="102"/>
      <c r="GT879" s="102"/>
      <c r="GU879" s="102"/>
      <c r="GV879" s="102"/>
      <c r="GW879" s="102"/>
      <c r="GX879" s="102"/>
      <c r="GY879" s="102"/>
      <c r="GZ879" s="102"/>
      <c r="HA879" s="102"/>
      <c r="HB879" s="102"/>
      <c r="HC879" s="102"/>
      <c r="HD879" s="102"/>
      <c r="HE879" s="102"/>
      <c r="HF879" s="102"/>
      <c r="HG879" s="102"/>
      <c r="HH879" s="102"/>
      <c r="HI879" s="102"/>
      <c r="HJ879" s="102"/>
      <c r="HK879" s="102"/>
      <c r="HL879" s="102"/>
      <c r="HM879" s="102"/>
      <c r="HN879" s="102"/>
      <c r="HO879" s="102"/>
      <c r="HP879" s="102"/>
      <c r="HQ879" s="102"/>
      <c r="HR879" s="102"/>
    </row>
    <row r="880" spans="1:243">
      <c r="A880" s="119" t="s">
        <v>2670</v>
      </c>
      <c r="B880" s="120" t="s">
        <v>2671</v>
      </c>
      <c r="C880" s="180"/>
      <c r="D880" s="118">
        <f t="shared" ref="D880:E880" si="333">D881</f>
        <v>88860.85</v>
      </c>
      <c r="E880" s="118">
        <f t="shared" si="333"/>
        <v>92620.02</v>
      </c>
      <c r="F880" s="118">
        <f>F881+F889</f>
        <v>152825.46000000002</v>
      </c>
      <c r="G880" s="118">
        <f t="shared" ref="G880:I880" si="334">G881+G889</f>
        <v>10415800</v>
      </c>
      <c r="H880" s="118">
        <f t="shared" si="334"/>
        <v>9356000</v>
      </c>
      <c r="I880" s="118">
        <f t="shared" si="334"/>
        <v>1900000</v>
      </c>
      <c r="J880" s="118">
        <f t="shared" ref="J880:K880" si="335">J881+J889</f>
        <v>1961750</v>
      </c>
      <c r="K880" s="118">
        <f t="shared" si="335"/>
        <v>2025500</v>
      </c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102"/>
      <c r="AJ880" s="102"/>
      <c r="AK880" s="102"/>
      <c r="AL880" s="102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AW880" s="102"/>
      <c r="AX880" s="102"/>
      <c r="AY880" s="102"/>
      <c r="AZ880" s="102"/>
      <c r="BA880" s="102"/>
      <c r="BB880" s="102"/>
      <c r="BC880" s="102"/>
      <c r="BD880" s="102"/>
      <c r="BE880" s="102"/>
      <c r="BF880" s="102"/>
      <c r="BG880" s="102"/>
      <c r="BH880" s="102"/>
      <c r="BI880" s="102"/>
      <c r="BJ880" s="102"/>
      <c r="BK880" s="102"/>
      <c r="BL880" s="102"/>
      <c r="BM880" s="102"/>
      <c r="BN880" s="102"/>
      <c r="BO880" s="102"/>
      <c r="BP880" s="102"/>
      <c r="BQ880" s="102"/>
      <c r="BR880" s="102"/>
      <c r="BS880" s="102"/>
      <c r="BT880" s="102"/>
      <c r="BU880" s="102"/>
      <c r="BV880" s="102"/>
      <c r="BW880" s="102"/>
      <c r="BX880" s="102"/>
      <c r="BY880" s="102"/>
      <c r="BZ880" s="102"/>
      <c r="CA880" s="102"/>
      <c r="CB880" s="102"/>
      <c r="CC880" s="102"/>
      <c r="CD880" s="102"/>
      <c r="CE880" s="102"/>
      <c r="CF880" s="102"/>
      <c r="CG880" s="102"/>
      <c r="CH880" s="102"/>
      <c r="CI880" s="102"/>
      <c r="CJ880" s="102"/>
      <c r="CK880" s="102"/>
      <c r="CL880" s="102"/>
      <c r="CM880" s="102"/>
      <c r="CN880" s="102"/>
      <c r="CO880" s="102"/>
      <c r="CP880" s="102"/>
      <c r="CQ880" s="102"/>
      <c r="CR880" s="102"/>
      <c r="CS880" s="102"/>
      <c r="CT880" s="102"/>
      <c r="CU880" s="102"/>
      <c r="CV880" s="102"/>
      <c r="CW880" s="102"/>
      <c r="CX880" s="102"/>
      <c r="CY880" s="102"/>
      <c r="CZ880" s="102"/>
      <c r="DA880" s="102"/>
      <c r="DB880" s="102"/>
      <c r="DC880" s="102"/>
      <c r="DD880" s="102"/>
      <c r="DE880" s="102"/>
      <c r="DF880" s="102"/>
      <c r="DG880" s="102"/>
      <c r="DH880" s="102"/>
      <c r="DI880" s="102"/>
      <c r="DJ880" s="102"/>
      <c r="DK880" s="102"/>
      <c r="DL880" s="102"/>
      <c r="DM880" s="102"/>
      <c r="DN880" s="102"/>
      <c r="DO880" s="102"/>
      <c r="DP880" s="102"/>
      <c r="DQ880" s="102"/>
      <c r="DR880" s="102"/>
      <c r="DS880" s="102"/>
      <c r="DT880" s="102"/>
      <c r="DU880" s="102"/>
      <c r="DV880" s="102"/>
      <c r="DW880" s="102"/>
      <c r="DX880" s="102"/>
      <c r="DY880" s="102"/>
      <c r="DZ880" s="102"/>
      <c r="EA880" s="102"/>
      <c r="EB880" s="102"/>
      <c r="EC880" s="102"/>
      <c r="ED880" s="102"/>
      <c r="EE880" s="102"/>
      <c r="EF880" s="102"/>
      <c r="EG880" s="102"/>
      <c r="EH880" s="102"/>
      <c r="EI880" s="102"/>
      <c r="EJ880" s="102"/>
      <c r="EK880" s="102"/>
      <c r="EL880" s="102"/>
      <c r="EM880" s="102"/>
      <c r="EN880" s="102"/>
      <c r="EO880" s="102"/>
      <c r="EP880" s="102"/>
      <c r="EQ880" s="102"/>
      <c r="ER880" s="102"/>
      <c r="ES880" s="102"/>
      <c r="ET880" s="102"/>
      <c r="EU880" s="102"/>
      <c r="EV880" s="102"/>
      <c r="EW880" s="102"/>
      <c r="EX880" s="102"/>
      <c r="EY880" s="102"/>
      <c r="EZ880" s="102"/>
      <c r="FA880" s="102"/>
      <c r="FB880" s="102"/>
      <c r="FC880" s="102"/>
      <c r="FD880" s="102"/>
      <c r="FE880" s="102"/>
      <c r="FF880" s="102"/>
      <c r="FG880" s="102"/>
      <c r="FH880" s="102"/>
      <c r="FI880" s="102"/>
      <c r="FJ880" s="102"/>
      <c r="FK880" s="102"/>
      <c r="FL880" s="102"/>
      <c r="FM880" s="102"/>
      <c r="FN880" s="102"/>
      <c r="FO880" s="102"/>
      <c r="FP880" s="102"/>
      <c r="FQ880" s="102"/>
      <c r="FR880" s="102"/>
      <c r="FS880" s="102"/>
      <c r="FT880" s="102"/>
      <c r="FU880" s="102"/>
      <c r="FV880" s="102"/>
      <c r="FW880" s="102"/>
      <c r="FX880" s="102"/>
      <c r="FY880" s="102"/>
      <c r="FZ880" s="102"/>
      <c r="GA880" s="102"/>
      <c r="GB880" s="102"/>
      <c r="GC880" s="102"/>
      <c r="GD880" s="102"/>
      <c r="GE880" s="102"/>
      <c r="GF880" s="102"/>
      <c r="GG880" s="102"/>
      <c r="GH880" s="102"/>
      <c r="GI880" s="102"/>
      <c r="GJ880" s="102"/>
      <c r="GK880" s="102"/>
      <c r="GL880" s="102"/>
      <c r="GM880" s="102"/>
      <c r="GN880" s="102"/>
      <c r="GO880" s="102"/>
      <c r="GP880" s="102"/>
      <c r="GQ880" s="102"/>
      <c r="GR880" s="102"/>
      <c r="GS880" s="102"/>
      <c r="GT880" s="102"/>
      <c r="GU880" s="102"/>
      <c r="GV880" s="102"/>
      <c r="GW880" s="102"/>
      <c r="GX880" s="102"/>
      <c r="GY880" s="102"/>
      <c r="GZ880" s="102"/>
      <c r="HA880" s="102"/>
      <c r="HB880" s="102"/>
      <c r="HC880" s="102"/>
      <c r="HD880" s="102"/>
      <c r="HE880" s="102"/>
      <c r="HF880" s="102"/>
      <c r="HG880" s="102"/>
      <c r="HH880" s="102"/>
      <c r="HI880" s="102"/>
      <c r="HJ880" s="102"/>
      <c r="HK880" s="102"/>
      <c r="HL880" s="102"/>
      <c r="HM880" s="102"/>
      <c r="HN880" s="102"/>
      <c r="HO880" s="102"/>
      <c r="HP880" s="102"/>
      <c r="HQ880" s="102"/>
      <c r="HR880" s="102"/>
    </row>
    <row r="881" spans="1:243" s="103" customFormat="1" ht="12" customHeight="1">
      <c r="A881" s="95" t="s">
        <v>2672</v>
      </c>
      <c r="B881" s="110" t="s">
        <v>2671</v>
      </c>
      <c r="C881" s="123"/>
      <c r="D881" s="56">
        <f>D882+D886+D889+D892</f>
        <v>88860.85</v>
      </c>
      <c r="E881" s="56">
        <f>SUM(E882+E884+E886+E889+E892)</f>
        <v>92620.02</v>
      </c>
      <c r="F881" s="56">
        <f>SUM(F882+F884)</f>
        <v>147689.17000000001</v>
      </c>
      <c r="G881" s="56">
        <f t="shared" ref="G881:I881" si="336">SUM(G882+G884)</f>
        <v>10415800</v>
      </c>
      <c r="H881" s="56">
        <f t="shared" si="336"/>
        <v>9356000</v>
      </c>
      <c r="I881" s="56">
        <f t="shared" si="336"/>
        <v>1900000</v>
      </c>
      <c r="J881" s="56">
        <f t="shared" ref="J881:K881" si="337">SUM(J882+J884)</f>
        <v>1961750</v>
      </c>
      <c r="K881" s="56">
        <f t="shared" si="337"/>
        <v>2025500</v>
      </c>
      <c r="HS881" s="102"/>
      <c r="HT881" s="102"/>
      <c r="HU881" s="102"/>
      <c r="HV881" s="102"/>
      <c r="HW881" s="102"/>
      <c r="HX881" s="102"/>
      <c r="HY881" s="102"/>
      <c r="HZ881" s="102"/>
      <c r="IA881" s="102"/>
      <c r="IB881" s="102"/>
      <c r="IC881" s="102"/>
      <c r="ID881" s="102"/>
      <c r="IE881" s="102"/>
      <c r="IF881" s="102"/>
      <c r="IG881" s="102"/>
      <c r="IH881" s="102"/>
      <c r="II881" s="102"/>
    </row>
    <row r="882" spans="1:243" s="103" customFormat="1" ht="12" customHeight="1">
      <c r="A882" s="95" t="s">
        <v>2673</v>
      </c>
      <c r="B882" s="110" t="s">
        <v>2674</v>
      </c>
      <c r="C882" s="123"/>
      <c r="D882" s="56">
        <f>D883+D884</f>
        <v>78159.210000000006</v>
      </c>
      <c r="E882" s="56">
        <f>E883</f>
        <v>0</v>
      </c>
      <c r="F882" s="56">
        <f>F883</f>
        <v>0</v>
      </c>
      <c r="G882" s="56">
        <f t="shared" ref="G882:K882" si="338">G883</f>
        <v>950000</v>
      </c>
      <c r="H882" s="56">
        <f t="shared" si="338"/>
        <v>1568000</v>
      </c>
      <c r="I882" s="56">
        <f t="shared" si="338"/>
        <v>0</v>
      </c>
      <c r="J882" s="56">
        <f t="shared" si="338"/>
        <v>0</v>
      </c>
      <c r="K882" s="56">
        <f t="shared" si="338"/>
        <v>0</v>
      </c>
      <c r="HS882" s="102"/>
      <c r="HT882" s="102"/>
      <c r="HU882" s="102"/>
      <c r="HV882" s="102"/>
      <c r="HW882" s="102"/>
      <c r="HX882" s="102"/>
      <c r="HY882" s="102"/>
      <c r="HZ882" s="102"/>
      <c r="IA882" s="102"/>
      <c r="IB882" s="102"/>
      <c r="IC882" s="102"/>
      <c r="ID882" s="102"/>
      <c r="IE882" s="102"/>
      <c r="IF882" s="102"/>
      <c r="IG882" s="102"/>
      <c r="IH882" s="102"/>
      <c r="II882" s="102"/>
    </row>
    <row r="883" spans="1:243">
      <c r="A883" s="93" t="s">
        <v>2675</v>
      </c>
      <c r="B883" s="111" t="s">
        <v>2676</v>
      </c>
      <c r="C883" s="123" t="s">
        <v>173</v>
      </c>
      <c r="D883" s="58">
        <v>0</v>
      </c>
      <c r="E883" s="58">
        <v>0</v>
      </c>
      <c r="F883" s="58">
        <v>0</v>
      </c>
      <c r="G883" s="58">
        <v>950000</v>
      </c>
      <c r="H883" s="58">
        <v>1568000</v>
      </c>
      <c r="I883" s="58">
        <v>0</v>
      </c>
      <c r="J883" s="58">
        <v>0</v>
      </c>
      <c r="K883" s="58">
        <v>0</v>
      </c>
    </row>
    <row r="884" spans="1:243" s="103" customFormat="1" ht="12" customHeight="1">
      <c r="A884" s="95" t="s">
        <v>2677</v>
      </c>
      <c r="B884" s="110" t="s">
        <v>2678</v>
      </c>
      <c r="C884" s="123"/>
      <c r="D884" s="56">
        <f t="shared" ref="D884:K884" si="339">D885</f>
        <v>78159.210000000006</v>
      </c>
      <c r="E884" s="56">
        <f t="shared" si="339"/>
        <v>87131.25</v>
      </c>
      <c r="F884" s="56">
        <f>F885</f>
        <v>147689.17000000001</v>
      </c>
      <c r="G884" s="56">
        <f t="shared" si="339"/>
        <v>9465800</v>
      </c>
      <c r="H884" s="56">
        <f t="shared" si="339"/>
        <v>7788000</v>
      </c>
      <c r="I884" s="56">
        <f t="shared" si="339"/>
        <v>1900000</v>
      </c>
      <c r="J884" s="56">
        <f t="shared" si="339"/>
        <v>1961750</v>
      </c>
      <c r="K884" s="56">
        <f t="shared" si="339"/>
        <v>2025500</v>
      </c>
      <c r="HS884" s="102"/>
      <c r="HT884" s="102"/>
      <c r="HU884" s="102"/>
      <c r="HV884" s="102"/>
      <c r="HW884" s="102"/>
      <c r="HX884" s="102"/>
      <c r="HY884" s="102"/>
      <c r="HZ884" s="102"/>
      <c r="IA884" s="102"/>
      <c r="IB884" s="102"/>
      <c r="IC884" s="102"/>
      <c r="ID884" s="102"/>
      <c r="IE884" s="102"/>
      <c r="IF884" s="102"/>
      <c r="IG884" s="102"/>
      <c r="IH884" s="102"/>
      <c r="II884" s="102"/>
    </row>
    <row r="885" spans="1:243" s="122" customFormat="1" ht="12.75" customHeight="1">
      <c r="A885" s="95" t="s">
        <v>2679</v>
      </c>
      <c r="B885" s="111" t="s">
        <v>1592</v>
      </c>
      <c r="C885" s="123" t="s">
        <v>537</v>
      </c>
      <c r="D885" s="58">
        <v>78159.210000000006</v>
      </c>
      <c r="E885" s="58">
        <v>87131.25</v>
      </c>
      <c r="F885" s="58">
        <v>147689.17000000001</v>
      </c>
      <c r="G885" s="58">
        <v>9465800</v>
      </c>
      <c r="H885" s="58">
        <v>7788000</v>
      </c>
      <c r="I885" s="58">
        <v>1900000</v>
      </c>
      <c r="J885" s="58">
        <v>1961750</v>
      </c>
      <c r="K885" s="58">
        <v>2025500</v>
      </c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124"/>
      <c r="AB885" s="124"/>
      <c r="AC885" s="124"/>
      <c r="AD885" s="124"/>
      <c r="AE885" s="124"/>
      <c r="AF885" s="124"/>
      <c r="AG885" s="124"/>
      <c r="AH885" s="124"/>
      <c r="AI885" s="124"/>
      <c r="AJ885" s="124"/>
      <c r="AK885" s="124"/>
      <c r="AL885" s="124"/>
      <c r="AM885" s="124"/>
      <c r="AN885" s="124"/>
      <c r="AO885" s="124"/>
      <c r="AP885" s="124"/>
      <c r="AQ885" s="124"/>
      <c r="AR885" s="124"/>
      <c r="AS885" s="124"/>
      <c r="AT885" s="124"/>
      <c r="AU885" s="124"/>
      <c r="AV885" s="124"/>
      <c r="AW885" s="124"/>
      <c r="AX885" s="124"/>
      <c r="AY885" s="124"/>
      <c r="AZ885" s="124"/>
      <c r="BA885" s="124"/>
      <c r="BB885" s="124"/>
      <c r="BC885" s="124"/>
      <c r="BD885" s="124"/>
      <c r="BE885" s="124"/>
      <c r="BF885" s="124"/>
      <c r="BG885" s="124"/>
      <c r="BH885" s="124"/>
      <c r="BI885" s="124"/>
      <c r="BJ885" s="124"/>
      <c r="BK885" s="124"/>
      <c r="BL885" s="124"/>
      <c r="BM885" s="124"/>
      <c r="BN885" s="124"/>
      <c r="BO885" s="124"/>
      <c r="BP885" s="124"/>
      <c r="BQ885" s="124"/>
      <c r="BR885" s="124"/>
      <c r="BS885" s="124"/>
      <c r="BT885" s="124"/>
      <c r="BU885" s="124"/>
      <c r="BV885" s="124"/>
      <c r="BW885" s="124"/>
      <c r="BX885" s="124"/>
      <c r="BY885" s="124"/>
      <c r="BZ885" s="124"/>
      <c r="CA885" s="124"/>
      <c r="CB885" s="124"/>
      <c r="CC885" s="124"/>
      <c r="CD885" s="124"/>
      <c r="CE885" s="124"/>
      <c r="CF885" s="124"/>
      <c r="CG885" s="124"/>
      <c r="CH885" s="124"/>
      <c r="CI885" s="124"/>
      <c r="CJ885" s="124"/>
      <c r="CK885" s="124"/>
      <c r="CL885" s="124"/>
      <c r="CM885" s="124"/>
      <c r="CN885" s="124"/>
      <c r="CO885" s="124"/>
      <c r="CP885" s="124"/>
      <c r="CQ885" s="124"/>
      <c r="CR885" s="124"/>
      <c r="CS885" s="124"/>
      <c r="CT885" s="124"/>
      <c r="CU885" s="124"/>
      <c r="CV885" s="124"/>
      <c r="CW885" s="124"/>
      <c r="CX885" s="124"/>
      <c r="CY885" s="124"/>
      <c r="CZ885" s="124"/>
      <c r="DA885" s="124"/>
      <c r="DB885" s="124"/>
      <c r="DC885" s="124"/>
      <c r="DD885" s="124"/>
      <c r="DE885" s="124"/>
      <c r="DF885" s="124"/>
      <c r="DG885" s="124"/>
      <c r="DH885" s="124"/>
      <c r="DI885" s="124"/>
      <c r="DJ885" s="124"/>
      <c r="DK885" s="124"/>
      <c r="DL885" s="124"/>
      <c r="DM885" s="124"/>
      <c r="DN885" s="124"/>
      <c r="DO885" s="124"/>
      <c r="DP885" s="124"/>
      <c r="DQ885" s="124"/>
      <c r="DR885" s="124"/>
      <c r="DS885" s="124"/>
      <c r="DT885" s="124"/>
      <c r="DU885" s="124"/>
      <c r="DV885" s="124"/>
      <c r="DW885" s="124"/>
      <c r="DX885" s="124"/>
      <c r="DY885" s="124"/>
      <c r="DZ885" s="124"/>
      <c r="EA885" s="124"/>
      <c r="EB885" s="124"/>
      <c r="EC885" s="124"/>
      <c r="ED885" s="124"/>
      <c r="EE885" s="124"/>
      <c r="EF885" s="124"/>
      <c r="EG885" s="124"/>
      <c r="EH885" s="124"/>
      <c r="EI885" s="124"/>
      <c r="EJ885" s="124"/>
      <c r="EK885" s="124"/>
      <c r="EL885" s="124"/>
      <c r="EM885" s="124"/>
      <c r="EN885" s="124"/>
      <c r="EO885" s="124"/>
      <c r="EP885" s="124"/>
      <c r="EQ885" s="124"/>
      <c r="ER885" s="124"/>
      <c r="ES885" s="124"/>
      <c r="ET885" s="124"/>
      <c r="EU885" s="124"/>
      <c r="EV885" s="124"/>
      <c r="EW885" s="124"/>
      <c r="EX885" s="124"/>
      <c r="EY885" s="124"/>
      <c r="EZ885" s="124"/>
      <c r="FA885" s="124"/>
      <c r="FB885" s="124"/>
      <c r="FC885" s="124"/>
      <c r="FD885" s="124"/>
      <c r="FE885" s="124"/>
      <c r="FF885" s="124"/>
      <c r="FG885" s="124"/>
      <c r="FH885" s="124"/>
      <c r="FI885" s="124"/>
      <c r="FJ885" s="124"/>
      <c r="FK885" s="124"/>
      <c r="FL885" s="124"/>
      <c r="FM885" s="124"/>
      <c r="FN885" s="124"/>
      <c r="FO885" s="124"/>
      <c r="FP885" s="124"/>
      <c r="FQ885" s="124"/>
      <c r="FR885" s="124"/>
      <c r="FS885" s="124"/>
      <c r="FT885" s="124"/>
      <c r="FU885" s="124"/>
      <c r="FV885" s="124"/>
      <c r="FW885" s="124"/>
      <c r="FX885" s="124"/>
      <c r="FY885" s="124"/>
      <c r="FZ885" s="124"/>
      <c r="GA885" s="124"/>
      <c r="GB885" s="124"/>
      <c r="GC885" s="124"/>
      <c r="GD885" s="124"/>
      <c r="GE885" s="124"/>
      <c r="GF885" s="124"/>
      <c r="GG885" s="124"/>
      <c r="GH885" s="124"/>
      <c r="GI885" s="124"/>
      <c r="GJ885" s="124"/>
      <c r="GK885" s="124"/>
      <c r="GL885" s="124"/>
      <c r="GM885" s="124"/>
      <c r="GN885" s="124"/>
      <c r="GO885" s="124"/>
      <c r="GP885" s="124"/>
      <c r="GQ885" s="124"/>
      <c r="GR885" s="124"/>
      <c r="GS885" s="124"/>
      <c r="GT885" s="124"/>
      <c r="GU885" s="124"/>
      <c r="GV885" s="124"/>
      <c r="GW885" s="124"/>
      <c r="GX885" s="124"/>
      <c r="GY885" s="124"/>
      <c r="GZ885" s="124"/>
      <c r="HA885" s="124"/>
      <c r="HB885" s="124"/>
      <c r="HC885" s="124"/>
      <c r="HD885" s="124"/>
      <c r="HE885" s="124"/>
      <c r="HF885" s="124"/>
      <c r="HG885" s="124"/>
      <c r="HH885" s="124"/>
      <c r="HI885" s="124"/>
      <c r="HJ885" s="124"/>
      <c r="HK885" s="124"/>
      <c r="HL885" s="124"/>
      <c r="HM885" s="124"/>
      <c r="HN885" s="124"/>
      <c r="HO885" s="124"/>
      <c r="HP885" s="124"/>
      <c r="HQ885" s="124"/>
      <c r="HR885" s="124"/>
    </row>
    <row r="886" spans="1:243" ht="12.75" customHeight="1">
      <c r="A886" s="95" t="s">
        <v>2680</v>
      </c>
      <c r="B886" s="110" t="s">
        <v>2681</v>
      </c>
      <c r="C886" s="123"/>
      <c r="D886" s="58">
        <f t="shared" ref="D886:K887" si="340">D887</f>
        <v>0</v>
      </c>
      <c r="E886" s="58">
        <f t="shared" si="340"/>
        <v>5022.08</v>
      </c>
      <c r="F886" s="58">
        <f t="shared" si="340"/>
        <v>0</v>
      </c>
      <c r="G886" s="58">
        <f t="shared" si="340"/>
        <v>0</v>
      </c>
      <c r="H886" s="58">
        <f t="shared" si="340"/>
        <v>0</v>
      </c>
      <c r="I886" s="58">
        <f t="shared" si="340"/>
        <v>0</v>
      </c>
      <c r="J886" s="58">
        <f t="shared" si="340"/>
        <v>0</v>
      </c>
      <c r="K886" s="58">
        <f t="shared" si="340"/>
        <v>0</v>
      </c>
    </row>
    <row r="887" spans="1:243" ht="21.75" customHeight="1">
      <c r="A887" s="95" t="s">
        <v>2682</v>
      </c>
      <c r="B887" s="110" t="s">
        <v>2683</v>
      </c>
      <c r="C887" s="123"/>
      <c r="D887" s="58">
        <f t="shared" si="340"/>
        <v>0</v>
      </c>
      <c r="E887" s="58">
        <f t="shared" si="340"/>
        <v>5022.08</v>
      </c>
      <c r="F887" s="58">
        <f t="shared" si="340"/>
        <v>0</v>
      </c>
      <c r="G887" s="58">
        <f t="shared" si="340"/>
        <v>0</v>
      </c>
      <c r="H887" s="58">
        <f t="shared" si="340"/>
        <v>0</v>
      </c>
      <c r="I887" s="58">
        <f t="shared" si="340"/>
        <v>0</v>
      </c>
      <c r="J887" s="58">
        <f t="shared" si="340"/>
        <v>0</v>
      </c>
      <c r="K887" s="58">
        <f t="shared" si="340"/>
        <v>0</v>
      </c>
    </row>
    <row r="888" spans="1:243" ht="16.5" customHeight="1">
      <c r="A888" s="95" t="s">
        <v>2684</v>
      </c>
      <c r="B888" s="111" t="s">
        <v>1592</v>
      </c>
      <c r="C888" s="123" t="s">
        <v>537</v>
      </c>
      <c r="D888" s="58">
        <v>0</v>
      </c>
      <c r="E888" s="58">
        <v>5022.08</v>
      </c>
      <c r="F888" s="58">
        <v>0</v>
      </c>
      <c r="G888" s="58"/>
      <c r="H888" s="58"/>
      <c r="I888" s="58"/>
      <c r="J888" s="58"/>
      <c r="K888" s="58"/>
    </row>
    <row r="889" spans="1:243" ht="12.75" customHeight="1">
      <c r="A889" s="95" t="s">
        <v>2685</v>
      </c>
      <c r="B889" s="110" t="s">
        <v>2686</v>
      </c>
      <c r="C889" s="123"/>
      <c r="D889" s="58">
        <f t="shared" ref="D889:K890" si="341">D890</f>
        <v>6191.59</v>
      </c>
      <c r="E889" s="58">
        <f t="shared" si="341"/>
        <v>466.69</v>
      </c>
      <c r="F889" s="58">
        <f t="shared" si="341"/>
        <v>5136.29</v>
      </c>
      <c r="G889" s="58">
        <f t="shared" si="341"/>
        <v>0</v>
      </c>
      <c r="H889" s="58">
        <f t="shared" si="341"/>
        <v>0</v>
      </c>
      <c r="I889" s="58">
        <f t="shared" si="341"/>
        <v>0</v>
      </c>
      <c r="J889" s="58">
        <f t="shared" si="341"/>
        <v>0</v>
      </c>
      <c r="K889" s="58">
        <f t="shared" si="341"/>
        <v>0</v>
      </c>
    </row>
    <row r="890" spans="1:243" ht="12.75" customHeight="1">
      <c r="A890" s="95" t="s">
        <v>2687</v>
      </c>
      <c r="B890" s="110" t="s">
        <v>2688</v>
      </c>
      <c r="C890" s="123"/>
      <c r="D890" s="58">
        <f t="shared" si="341"/>
        <v>6191.59</v>
      </c>
      <c r="E890" s="58">
        <f t="shared" si="341"/>
        <v>466.69</v>
      </c>
      <c r="F890" s="58">
        <f t="shared" si="341"/>
        <v>5136.29</v>
      </c>
      <c r="G890" s="58">
        <f t="shared" si="341"/>
        <v>0</v>
      </c>
      <c r="H890" s="58">
        <f t="shared" si="341"/>
        <v>0</v>
      </c>
      <c r="I890" s="58">
        <f t="shared" si="341"/>
        <v>0</v>
      </c>
      <c r="J890" s="58">
        <f t="shared" si="341"/>
        <v>0</v>
      </c>
      <c r="K890" s="58">
        <f t="shared" si="341"/>
        <v>0</v>
      </c>
    </row>
    <row r="891" spans="1:243" ht="12.75" customHeight="1">
      <c r="A891" s="95" t="s">
        <v>2689</v>
      </c>
      <c r="B891" s="111" t="s">
        <v>1592</v>
      </c>
      <c r="C891" s="123" t="s">
        <v>537</v>
      </c>
      <c r="D891" s="58">
        <v>6191.59</v>
      </c>
      <c r="E891" s="58">
        <v>466.69</v>
      </c>
      <c r="F891" s="58">
        <v>5136.29</v>
      </c>
      <c r="G891" s="58"/>
      <c r="H891" s="58"/>
      <c r="I891" s="58"/>
      <c r="J891" s="58"/>
      <c r="K891" s="58"/>
    </row>
    <row r="892" spans="1:243" ht="22.5" customHeight="1">
      <c r="A892" s="95" t="s">
        <v>2690</v>
      </c>
      <c r="B892" s="110" t="s">
        <v>2691</v>
      </c>
      <c r="C892" s="123"/>
      <c r="D892" s="58">
        <f t="shared" ref="D892:K893" si="342">D893</f>
        <v>4510.05</v>
      </c>
      <c r="E892" s="58">
        <f t="shared" si="342"/>
        <v>0</v>
      </c>
      <c r="F892" s="58">
        <f t="shared" si="342"/>
        <v>0</v>
      </c>
      <c r="G892" s="58">
        <f t="shared" si="342"/>
        <v>0</v>
      </c>
      <c r="H892" s="58">
        <f t="shared" si="342"/>
        <v>0</v>
      </c>
      <c r="I892" s="58">
        <f t="shared" si="342"/>
        <v>0</v>
      </c>
      <c r="J892" s="58">
        <f t="shared" si="342"/>
        <v>0</v>
      </c>
      <c r="K892" s="58">
        <f t="shared" si="342"/>
        <v>0</v>
      </c>
    </row>
    <row r="893" spans="1:243" ht="22.5" customHeight="1">
      <c r="A893" s="95" t="s">
        <v>2692</v>
      </c>
      <c r="B893" s="110" t="s">
        <v>2693</v>
      </c>
      <c r="C893" s="123"/>
      <c r="D893" s="58">
        <f t="shared" si="342"/>
        <v>4510.05</v>
      </c>
      <c r="E893" s="58">
        <f t="shared" si="342"/>
        <v>0</v>
      </c>
      <c r="F893" s="58">
        <f t="shared" si="342"/>
        <v>0</v>
      </c>
      <c r="G893" s="58">
        <f t="shared" si="342"/>
        <v>0</v>
      </c>
      <c r="H893" s="58">
        <f t="shared" si="342"/>
        <v>0</v>
      </c>
      <c r="I893" s="58">
        <f t="shared" si="342"/>
        <v>0</v>
      </c>
      <c r="J893" s="58">
        <f t="shared" si="342"/>
        <v>0</v>
      </c>
      <c r="K893" s="58">
        <f t="shared" si="342"/>
        <v>0</v>
      </c>
    </row>
    <row r="894" spans="1:243" ht="12.75" customHeight="1">
      <c r="A894" s="95" t="s">
        <v>2694</v>
      </c>
      <c r="B894" s="111" t="s">
        <v>1592</v>
      </c>
      <c r="C894" s="123" t="s">
        <v>537</v>
      </c>
      <c r="D894" s="58">
        <v>4510.05</v>
      </c>
      <c r="E894" s="58"/>
      <c r="F894" s="58"/>
      <c r="G894" s="58"/>
      <c r="H894" s="58"/>
      <c r="I894" s="58"/>
      <c r="J894" s="58"/>
      <c r="K894" s="58"/>
    </row>
    <row r="895" spans="1:243">
      <c r="A895" s="116" t="s">
        <v>2695</v>
      </c>
      <c r="B895" s="117" t="s">
        <v>2696</v>
      </c>
      <c r="C895" s="180"/>
      <c r="D895" s="118">
        <f t="shared" ref="D895:K896" si="343">D896</f>
        <v>29825.97</v>
      </c>
      <c r="E895" s="118">
        <f t="shared" si="343"/>
        <v>31172.530000000002</v>
      </c>
      <c r="F895" s="118">
        <f t="shared" si="343"/>
        <v>45508.32</v>
      </c>
      <c r="G895" s="118">
        <f t="shared" si="343"/>
        <v>30400</v>
      </c>
      <c r="H895" s="118">
        <f t="shared" si="343"/>
        <v>31400</v>
      </c>
      <c r="I895" s="118">
        <f t="shared" si="343"/>
        <v>32500</v>
      </c>
      <c r="J895" s="118">
        <f t="shared" si="343"/>
        <v>33550</v>
      </c>
      <c r="K895" s="118">
        <f t="shared" si="343"/>
        <v>34650</v>
      </c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  <c r="AH895" s="102"/>
      <c r="AI895" s="102"/>
      <c r="AJ895" s="102"/>
      <c r="AK895" s="102"/>
      <c r="AL895" s="102"/>
      <c r="AM895" s="102"/>
      <c r="AN895" s="102"/>
      <c r="AO895" s="102"/>
      <c r="AP895" s="102"/>
      <c r="AQ895" s="102"/>
      <c r="AR895" s="102"/>
      <c r="AS895" s="102"/>
      <c r="AT895" s="102"/>
      <c r="AU895" s="102"/>
      <c r="AV895" s="102"/>
      <c r="AW895" s="102"/>
      <c r="AX895" s="102"/>
      <c r="AY895" s="102"/>
      <c r="AZ895" s="102"/>
      <c r="BA895" s="102"/>
      <c r="BB895" s="102"/>
      <c r="BC895" s="102"/>
      <c r="BD895" s="102"/>
      <c r="BE895" s="102"/>
      <c r="BF895" s="102"/>
      <c r="BG895" s="102"/>
      <c r="BH895" s="102"/>
      <c r="BI895" s="102"/>
      <c r="BJ895" s="102"/>
      <c r="BK895" s="102"/>
      <c r="BL895" s="102"/>
      <c r="BM895" s="102"/>
      <c r="BN895" s="102"/>
      <c r="BO895" s="102"/>
      <c r="BP895" s="102"/>
      <c r="BQ895" s="102"/>
      <c r="BR895" s="102"/>
      <c r="BS895" s="102"/>
      <c r="BT895" s="102"/>
      <c r="BU895" s="102"/>
      <c r="BV895" s="102"/>
      <c r="BW895" s="102"/>
      <c r="BX895" s="102"/>
      <c r="BY895" s="102"/>
      <c r="BZ895" s="102"/>
      <c r="CA895" s="102"/>
      <c r="CB895" s="102"/>
      <c r="CC895" s="102"/>
      <c r="CD895" s="102"/>
      <c r="CE895" s="102"/>
      <c r="CF895" s="102"/>
      <c r="CG895" s="102"/>
      <c r="CH895" s="102"/>
      <c r="CI895" s="102"/>
      <c r="CJ895" s="102"/>
      <c r="CK895" s="102"/>
      <c r="CL895" s="102"/>
      <c r="CM895" s="102"/>
      <c r="CN895" s="102"/>
      <c r="CO895" s="102"/>
      <c r="CP895" s="102"/>
      <c r="CQ895" s="102"/>
      <c r="CR895" s="102"/>
      <c r="CS895" s="102"/>
      <c r="CT895" s="102"/>
      <c r="CU895" s="102"/>
      <c r="CV895" s="102"/>
      <c r="CW895" s="102"/>
      <c r="CX895" s="102"/>
      <c r="CY895" s="102"/>
      <c r="CZ895" s="102"/>
      <c r="DA895" s="102"/>
      <c r="DB895" s="102"/>
      <c r="DC895" s="102"/>
      <c r="DD895" s="102"/>
      <c r="DE895" s="102"/>
      <c r="DF895" s="102"/>
      <c r="DG895" s="102"/>
      <c r="DH895" s="102"/>
      <c r="DI895" s="102"/>
      <c r="DJ895" s="102"/>
      <c r="DK895" s="102"/>
      <c r="DL895" s="102"/>
      <c r="DM895" s="102"/>
      <c r="DN895" s="102"/>
      <c r="DO895" s="102"/>
      <c r="DP895" s="102"/>
      <c r="DQ895" s="102"/>
      <c r="DR895" s="102"/>
      <c r="DS895" s="102"/>
      <c r="DT895" s="102"/>
      <c r="DU895" s="102"/>
      <c r="DV895" s="102"/>
      <c r="DW895" s="102"/>
      <c r="DX895" s="102"/>
      <c r="DY895" s="102"/>
      <c r="DZ895" s="102"/>
      <c r="EA895" s="102"/>
      <c r="EB895" s="102"/>
      <c r="EC895" s="102"/>
      <c r="ED895" s="102"/>
      <c r="EE895" s="102"/>
      <c r="EF895" s="102"/>
      <c r="EG895" s="102"/>
      <c r="EH895" s="102"/>
      <c r="EI895" s="102"/>
      <c r="EJ895" s="102"/>
      <c r="EK895" s="102"/>
      <c r="EL895" s="102"/>
      <c r="EM895" s="102"/>
      <c r="EN895" s="102"/>
      <c r="EO895" s="102"/>
      <c r="EP895" s="102"/>
      <c r="EQ895" s="102"/>
      <c r="ER895" s="102"/>
      <c r="ES895" s="102"/>
      <c r="ET895" s="102"/>
      <c r="EU895" s="102"/>
      <c r="EV895" s="102"/>
      <c r="EW895" s="102"/>
      <c r="EX895" s="102"/>
      <c r="EY895" s="102"/>
      <c r="EZ895" s="102"/>
      <c r="FA895" s="102"/>
      <c r="FB895" s="102"/>
      <c r="FC895" s="102"/>
      <c r="FD895" s="102"/>
      <c r="FE895" s="102"/>
      <c r="FF895" s="102"/>
      <c r="FG895" s="102"/>
      <c r="FH895" s="102"/>
      <c r="FI895" s="102"/>
      <c r="FJ895" s="102"/>
      <c r="FK895" s="102"/>
      <c r="FL895" s="102"/>
      <c r="FM895" s="102"/>
      <c r="FN895" s="102"/>
      <c r="FO895" s="102"/>
      <c r="FP895" s="102"/>
      <c r="FQ895" s="102"/>
      <c r="FR895" s="102"/>
      <c r="FS895" s="102"/>
      <c r="FT895" s="102"/>
      <c r="FU895" s="102"/>
      <c r="FV895" s="102"/>
      <c r="FW895" s="102"/>
      <c r="FX895" s="102"/>
      <c r="FY895" s="102"/>
      <c r="FZ895" s="102"/>
      <c r="GA895" s="102"/>
      <c r="GB895" s="102"/>
      <c r="GC895" s="102"/>
      <c r="GD895" s="102"/>
      <c r="GE895" s="102"/>
      <c r="GF895" s="102"/>
      <c r="GG895" s="102"/>
      <c r="GH895" s="102"/>
      <c r="GI895" s="102"/>
      <c r="GJ895" s="102"/>
      <c r="GK895" s="102"/>
      <c r="GL895" s="102"/>
      <c r="GM895" s="102"/>
      <c r="GN895" s="102"/>
      <c r="GO895" s="102"/>
      <c r="GP895" s="102"/>
      <c r="GQ895" s="102"/>
      <c r="GR895" s="102"/>
      <c r="GS895" s="102"/>
      <c r="GT895" s="102"/>
      <c r="GU895" s="102"/>
      <c r="GV895" s="102"/>
      <c r="GW895" s="102"/>
      <c r="GX895" s="102"/>
      <c r="GY895" s="102"/>
      <c r="GZ895" s="102"/>
      <c r="HA895" s="102"/>
      <c r="HB895" s="102"/>
      <c r="HC895" s="102"/>
      <c r="HD895" s="102"/>
      <c r="HE895" s="102"/>
      <c r="HF895" s="102"/>
      <c r="HG895" s="102"/>
      <c r="HH895" s="102"/>
      <c r="HI895" s="102"/>
      <c r="HJ895" s="102"/>
      <c r="HK895" s="102"/>
      <c r="HL895" s="102"/>
      <c r="HM895" s="102"/>
      <c r="HN895" s="102"/>
      <c r="HO895" s="102"/>
      <c r="HP895" s="102"/>
      <c r="HQ895" s="102"/>
      <c r="HR895" s="102"/>
    </row>
    <row r="896" spans="1:243">
      <c r="A896" s="119" t="s">
        <v>2697</v>
      </c>
      <c r="B896" s="120" t="s">
        <v>2698</v>
      </c>
      <c r="C896" s="180"/>
      <c r="D896" s="56">
        <f t="shared" si="343"/>
        <v>29825.97</v>
      </c>
      <c r="E896" s="56">
        <f t="shared" si="343"/>
        <v>31172.530000000002</v>
      </c>
      <c r="F896" s="56">
        <f t="shared" si="343"/>
        <v>45508.32</v>
      </c>
      <c r="G896" s="56">
        <f t="shared" si="343"/>
        <v>30400</v>
      </c>
      <c r="H896" s="56">
        <f t="shared" si="343"/>
        <v>31400</v>
      </c>
      <c r="I896" s="56">
        <f t="shared" si="343"/>
        <v>32500</v>
      </c>
      <c r="J896" s="56">
        <f t="shared" si="343"/>
        <v>33550</v>
      </c>
      <c r="K896" s="56">
        <f t="shared" si="343"/>
        <v>34650</v>
      </c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  <c r="AH896" s="102"/>
      <c r="AI896" s="102"/>
      <c r="AJ896" s="102"/>
      <c r="AK896" s="102"/>
      <c r="AL896" s="102"/>
      <c r="AM896" s="102"/>
      <c r="AN896" s="102"/>
      <c r="AO896" s="102"/>
      <c r="AP896" s="102"/>
      <c r="AQ896" s="102"/>
      <c r="AR896" s="102"/>
      <c r="AS896" s="102"/>
      <c r="AT896" s="102"/>
      <c r="AU896" s="102"/>
      <c r="AV896" s="102"/>
      <c r="AW896" s="102"/>
      <c r="AX896" s="102"/>
      <c r="AY896" s="102"/>
      <c r="AZ896" s="102"/>
      <c r="BA896" s="102"/>
      <c r="BB896" s="102"/>
      <c r="BC896" s="102"/>
      <c r="BD896" s="102"/>
      <c r="BE896" s="102"/>
      <c r="BF896" s="102"/>
      <c r="BG896" s="102"/>
      <c r="BH896" s="102"/>
      <c r="BI896" s="102"/>
      <c r="BJ896" s="102"/>
      <c r="BK896" s="102"/>
      <c r="BL896" s="102"/>
      <c r="BM896" s="102"/>
      <c r="BN896" s="102"/>
      <c r="BO896" s="102"/>
      <c r="BP896" s="102"/>
      <c r="BQ896" s="102"/>
      <c r="BR896" s="102"/>
      <c r="BS896" s="102"/>
      <c r="BT896" s="102"/>
      <c r="BU896" s="102"/>
      <c r="BV896" s="102"/>
      <c r="BW896" s="102"/>
      <c r="BX896" s="102"/>
      <c r="BY896" s="102"/>
      <c r="BZ896" s="102"/>
      <c r="CA896" s="102"/>
      <c r="CB896" s="102"/>
      <c r="CC896" s="102"/>
      <c r="CD896" s="102"/>
      <c r="CE896" s="102"/>
      <c r="CF896" s="102"/>
      <c r="CG896" s="102"/>
      <c r="CH896" s="102"/>
      <c r="CI896" s="102"/>
      <c r="CJ896" s="102"/>
      <c r="CK896" s="102"/>
      <c r="CL896" s="102"/>
      <c r="CM896" s="102"/>
      <c r="CN896" s="102"/>
      <c r="CO896" s="102"/>
      <c r="CP896" s="102"/>
      <c r="CQ896" s="102"/>
      <c r="CR896" s="102"/>
      <c r="CS896" s="102"/>
      <c r="CT896" s="102"/>
      <c r="CU896" s="102"/>
      <c r="CV896" s="102"/>
      <c r="CW896" s="102"/>
      <c r="CX896" s="102"/>
      <c r="CY896" s="102"/>
      <c r="CZ896" s="102"/>
      <c r="DA896" s="102"/>
      <c r="DB896" s="102"/>
      <c r="DC896" s="102"/>
      <c r="DD896" s="102"/>
      <c r="DE896" s="102"/>
      <c r="DF896" s="102"/>
      <c r="DG896" s="102"/>
      <c r="DH896" s="102"/>
      <c r="DI896" s="102"/>
      <c r="DJ896" s="102"/>
      <c r="DK896" s="102"/>
      <c r="DL896" s="102"/>
      <c r="DM896" s="102"/>
      <c r="DN896" s="102"/>
      <c r="DO896" s="102"/>
      <c r="DP896" s="102"/>
      <c r="DQ896" s="102"/>
      <c r="DR896" s="102"/>
      <c r="DS896" s="102"/>
      <c r="DT896" s="102"/>
      <c r="DU896" s="102"/>
      <c r="DV896" s="102"/>
      <c r="DW896" s="102"/>
      <c r="DX896" s="102"/>
      <c r="DY896" s="102"/>
      <c r="DZ896" s="102"/>
      <c r="EA896" s="102"/>
      <c r="EB896" s="102"/>
      <c r="EC896" s="102"/>
      <c r="ED896" s="102"/>
      <c r="EE896" s="102"/>
      <c r="EF896" s="102"/>
      <c r="EG896" s="102"/>
      <c r="EH896" s="102"/>
      <c r="EI896" s="102"/>
      <c r="EJ896" s="102"/>
      <c r="EK896" s="102"/>
      <c r="EL896" s="102"/>
      <c r="EM896" s="102"/>
      <c r="EN896" s="102"/>
      <c r="EO896" s="102"/>
      <c r="EP896" s="102"/>
      <c r="EQ896" s="102"/>
      <c r="ER896" s="102"/>
      <c r="ES896" s="102"/>
      <c r="ET896" s="102"/>
      <c r="EU896" s="102"/>
      <c r="EV896" s="102"/>
      <c r="EW896" s="102"/>
      <c r="EX896" s="102"/>
      <c r="EY896" s="102"/>
      <c r="EZ896" s="102"/>
      <c r="FA896" s="102"/>
      <c r="FB896" s="102"/>
      <c r="FC896" s="102"/>
      <c r="FD896" s="102"/>
      <c r="FE896" s="102"/>
      <c r="FF896" s="102"/>
      <c r="FG896" s="102"/>
      <c r="FH896" s="102"/>
      <c r="FI896" s="102"/>
      <c r="FJ896" s="102"/>
      <c r="FK896" s="102"/>
      <c r="FL896" s="102"/>
      <c r="FM896" s="102"/>
      <c r="FN896" s="102"/>
      <c r="FO896" s="102"/>
      <c r="FP896" s="102"/>
      <c r="FQ896" s="102"/>
      <c r="FR896" s="102"/>
      <c r="FS896" s="102"/>
      <c r="FT896" s="102"/>
      <c r="FU896" s="102"/>
      <c r="FV896" s="102"/>
      <c r="FW896" s="102"/>
      <c r="FX896" s="102"/>
      <c r="FY896" s="102"/>
      <c r="FZ896" s="102"/>
      <c r="GA896" s="102"/>
      <c r="GB896" s="102"/>
      <c r="GC896" s="102"/>
      <c r="GD896" s="102"/>
      <c r="GE896" s="102"/>
      <c r="GF896" s="102"/>
      <c r="GG896" s="102"/>
      <c r="GH896" s="102"/>
      <c r="GI896" s="102"/>
      <c r="GJ896" s="102"/>
      <c r="GK896" s="102"/>
      <c r="GL896" s="102"/>
      <c r="GM896" s="102"/>
      <c r="GN896" s="102"/>
      <c r="GO896" s="102"/>
      <c r="GP896" s="102"/>
      <c r="GQ896" s="102"/>
      <c r="GR896" s="102"/>
      <c r="GS896" s="102"/>
      <c r="GT896" s="102"/>
      <c r="GU896" s="102"/>
      <c r="GV896" s="102"/>
      <c r="GW896" s="102"/>
      <c r="GX896" s="102"/>
      <c r="GY896" s="102"/>
      <c r="GZ896" s="102"/>
      <c r="HA896" s="102"/>
      <c r="HB896" s="102"/>
      <c r="HC896" s="102"/>
      <c r="HD896" s="102"/>
      <c r="HE896" s="102"/>
      <c r="HF896" s="102"/>
      <c r="HG896" s="102"/>
      <c r="HH896" s="102"/>
      <c r="HI896" s="102"/>
      <c r="HJ896" s="102"/>
      <c r="HK896" s="102"/>
      <c r="HL896" s="102"/>
      <c r="HM896" s="102"/>
      <c r="HN896" s="102"/>
      <c r="HO896" s="102"/>
      <c r="HP896" s="102"/>
      <c r="HQ896" s="102"/>
      <c r="HR896" s="102"/>
    </row>
    <row r="897" spans="1:243" s="103" customFormat="1" ht="12" customHeight="1">
      <c r="A897" s="95" t="s">
        <v>2699</v>
      </c>
      <c r="B897" s="110" t="s">
        <v>2698</v>
      </c>
      <c r="C897" s="123"/>
      <c r="D897" s="56">
        <f t="shared" ref="D897:I897" si="344">D898+D900+D902+D904</f>
        <v>29825.97</v>
      </c>
      <c r="E897" s="56">
        <f t="shared" si="344"/>
        <v>31172.530000000002</v>
      </c>
      <c r="F897" s="56">
        <f t="shared" si="344"/>
        <v>45508.32</v>
      </c>
      <c r="G897" s="56">
        <f t="shared" si="344"/>
        <v>30400</v>
      </c>
      <c r="H897" s="56">
        <f t="shared" si="344"/>
        <v>31400</v>
      </c>
      <c r="I897" s="56">
        <f t="shared" si="344"/>
        <v>32500</v>
      </c>
      <c r="J897" s="56">
        <f t="shared" ref="J897:K897" si="345">J898+J900+J902+J904</f>
        <v>33550</v>
      </c>
      <c r="K897" s="56">
        <f t="shared" si="345"/>
        <v>34650</v>
      </c>
      <c r="HS897" s="102"/>
      <c r="HT897" s="102"/>
      <c r="HU897" s="102"/>
      <c r="HV897" s="102"/>
      <c r="HW897" s="102"/>
      <c r="HX897" s="102"/>
      <c r="HY897" s="102"/>
      <c r="HZ897" s="102"/>
      <c r="IA897" s="102"/>
      <c r="IB897" s="102"/>
      <c r="IC897" s="102"/>
      <c r="ID897" s="102"/>
      <c r="IE897" s="102"/>
      <c r="IF897" s="102"/>
      <c r="IG897" s="102"/>
      <c r="IH897" s="102"/>
      <c r="II897" s="102"/>
    </row>
    <row r="898" spans="1:243" s="103" customFormat="1" ht="20.25" customHeight="1">
      <c r="A898" s="95" t="s">
        <v>2700</v>
      </c>
      <c r="B898" s="110" t="s">
        <v>2701</v>
      </c>
      <c r="C898" s="123"/>
      <c r="D898" s="56">
        <f t="shared" ref="D898:K898" si="346">D899</f>
        <v>27599</v>
      </c>
      <c r="E898" s="56">
        <f t="shared" si="346"/>
        <v>29209.24</v>
      </c>
      <c r="F898" s="56">
        <f t="shared" si="346"/>
        <v>44354.96</v>
      </c>
      <c r="G898" s="56">
        <f t="shared" si="346"/>
        <v>30400</v>
      </c>
      <c r="H898" s="56">
        <f t="shared" si="346"/>
        <v>31400</v>
      </c>
      <c r="I898" s="56">
        <f t="shared" si="346"/>
        <v>32500</v>
      </c>
      <c r="J898" s="56">
        <f t="shared" si="346"/>
        <v>33550</v>
      </c>
      <c r="K898" s="56">
        <f t="shared" si="346"/>
        <v>34650</v>
      </c>
      <c r="HS898" s="102"/>
      <c r="HT898" s="102"/>
      <c r="HU898" s="102"/>
      <c r="HV898" s="102"/>
      <c r="HW898" s="102"/>
      <c r="HX898" s="102"/>
      <c r="HY898" s="102"/>
      <c r="HZ898" s="102"/>
      <c r="IA898" s="102"/>
      <c r="IB898" s="102"/>
      <c r="IC898" s="102"/>
      <c r="ID898" s="102"/>
      <c r="IE898" s="102"/>
      <c r="IF898" s="102"/>
      <c r="IG898" s="102"/>
      <c r="IH898" s="102"/>
      <c r="II898" s="102"/>
    </row>
    <row r="899" spans="1:243" s="124" customFormat="1" ht="20.25" hidden="1" customHeight="1">
      <c r="A899" s="95" t="s">
        <v>2702</v>
      </c>
      <c r="B899" s="111" t="s">
        <v>1395</v>
      </c>
      <c r="C899" s="123" t="s">
        <v>545</v>
      </c>
      <c r="D899" s="56">
        <v>27599</v>
      </c>
      <c r="E899" s="56">
        <v>29209.24</v>
      </c>
      <c r="F899" s="56">
        <v>44354.96</v>
      </c>
      <c r="G899" s="56">
        <v>30400</v>
      </c>
      <c r="H899" s="56">
        <v>31400</v>
      </c>
      <c r="I899" s="56">
        <v>32500</v>
      </c>
      <c r="J899" s="56">
        <v>33550</v>
      </c>
      <c r="K899" s="56">
        <v>34650</v>
      </c>
      <c r="HS899" s="122"/>
      <c r="HT899" s="122"/>
      <c r="HU899" s="122"/>
      <c r="HV899" s="122"/>
      <c r="HW899" s="122"/>
      <c r="HX899" s="122"/>
      <c r="HY899" s="122"/>
      <c r="HZ899" s="122"/>
      <c r="IA899" s="122"/>
      <c r="IB899" s="122"/>
      <c r="IC899" s="122"/>
      <c r="ID899" s="122"/>
      <c r="IE899" s="122"/>
      <c r="IF899" s="122"/>
      <c r="IG899" s="122"/>
      <c r="IH899" s="122"/>
      <c r="II899" s="122"/>
    </row>
    <row r="900" spans="1:243" s="103" customFormat="1" ht="20.25" hidden="1" customHeight="1">
      <c r="A900" s="95" t="s">
        <v>2703</v>
      </c>
      <c r="B900" s="110" t="s">
        <v>2704</v>
      </c>
      <c r="C900" s="123"/>
      <c r="D900" s="56">
        <f t="shared" ref="D900:K900" si="347">D901</f>
        <v>0</v>
      </c>
      <c r="E900" s="56">
        <f t="shared" si="347"/>
        <v>0</v>
      </c>
      <c r="F900" s="56">
        <f t="shared" si="347"/>
        <v>0</v>
      </c>
      <c r="G900" s="56">
        <f t="shared" si="347"/>
        <v>0</v>
      </c>
      <c r="H900" s="56">
        <f t="shared" si="347"/>
        <v>0</v>
      </c>
      <c r="I900" s="56">
        <f t="shared" si="347"/>
        <v>0</v>
      </c>
      <c r="J900" s="56">
        <f t="shared" si="347"/>
        <v>0</v>
      </c>
      <c r="K900" s="56">
        <f t="shared" si="347"/>
        <v>0</v>
      </c>
      <c r="HS900" s="102"/>
      <c r="HT900" s="102"/>
      <c r="HU900" s="102"/>
      <c r="HV900" s="102"/>
      <c r="HW900" s="102"/>
      <c r="HX900" s="102"/>
      <c r="HY900" s="102"/>
      <c r="HZ900" s="102"/>
      <c r="IA900" s="102"/>
      <c r="IB900" s="102"/>
      <c r="IC900" s="102"/>
      <c r="ID900" s="102"/>
      <c r="IE900" s="102"/>
      <c r="IF900" s="102"/>
      <c r="IG900" s="102"/>
      <c r="IH900" s="102"/>
      <c r="II900" s="102"/>
    </row>
    <row r="901" spans="1:243" s="103" customFormat="1" ht="20.25" hidden="1" customHeight="1">
      <c r="A901" s="95" t="s">
        <v>2705</v>
      </c>
      <c r="B901" s="111" t="s">
        <v>1395</v>
      </c>
      <c r="C901" s="123" t="s">
        <v>545</v>
      </c>
      <c r="D901" s="56">
        <v>0</v>
      </c>
      <c r="E901" s="56">
        <v>0</v>
      </c>
      <c r="F901" s="56"/>
      <c r="G901" s="56"/>
      <c r="H901" s="56"/>
      <c r="I901" s="56"/>
      <c r="J901" s="56"/>
      <c r="K901" s="56"/>
      <c r="HS901" s="102"/>
      <c r="HT901" s="102"/>
      <c r="HU901" s="102"/>
      <c r="HV901" s="102"/>
      <c r="HW901" s="102"/>
      <c r="HX901" s="102"/>
      <c r="HY901" s="102"/>
      <c r="HZ901" s="102"/>
      <c r="IA901" s="102"/>
      <c r="IB901" s="102"/>
      <c r="IC901" s="102"/>
      <c r="ID901" s="102"/>
      <c r="IE901" s="102"/>
      <c r="IF901" s="102"/>
      <c r="IG901" s="102"/>
      <c r="IH901" s="102"/>
      <c r="II901" s="102"/>
    </row>
    <row r="902" spans="1:243" s="103" customFormat="1" ht="20.25" hidden="1" customHeight="1">
      <c r="A902" s="95" t="s">
        <v>2706</v>
      </c>
      <c r="B902" s="110" t="s">
        <v>2707</v>
      </c>
      <c r="C902" s="123"/>
      <c r="D902" s="56">
        <f t="shared" ref="D902:K902" si="348">D903</f>
        <v>1488.73</v>
      </c>
      <c r="E902" s="56">
        <f t="shared" si="348"/>
        <v>1364.16</v>
      </c>
      <c r="F902" s="56">
        <f t="shared" si="348"/>
        <v>1153.3599999999999</v>
      </c>
      <c r="G902" s="56">
        <f t="shared" si="348"/>
        <v>0</v>
      </c>
      <c r="H902" s="56">
        <f t="shared" si="348"/>
        <v>0</v>
      </c>
      <c r="I902" s="56">
        <f t="shared" si="348"/>
        <v>0</v>
      </c>
      <c r="J902" s="56">
        <f t="shared" si="348"/>
        <v>0</v>
      </c>
      <c r="K902" s="56">
        <f t="shared" si="348"/>
        <v>0</v>
      </c>
      <c r="HS902" s="102"/>
      <c r="HT902" s="102"/>
      <c r="HU902" s="102"/>
      <c r="HV902" s="102"/>
      <c r="HW902" s="102"/>
      <c r="HX902" s="102"/>
      <c r="HY902" s="102"/>
      <c r="HZ902" s="102"/>
      <c r="IA902" s="102"/>
      <c r="IB902" s="102"/>
      <c r="IC902" s="102"/>
      <c r="ID902" s="102"/>
      <c r="IE902" s="102"/>
      <c r="IF902" s="102"/>
      <c r="IG902" s="102"/>
      <c r="IH902" s="102"/>
      <c r="II902" s="102"/>
    </row>
    <row r="903" spans="1:243" s="103" customFormat="1" ht="20.25" hidden="1" customHeight="1">
      <c r="A903" s="95" t="s">
        <v>2708</v>
      </c>
      <c r="B903" s="111" t="s">
        <v>1395</v>
      </c>
      <c r="C903" s="123" t="s">
        <v>545</v>
      </c>
      <c r="D903" s="56">
        <v>1488.73</v>
      </c>
      <c r="E903" s="56">
        <v>1364.16</v>
      </c>
      <c r="F903" s="56">
        <v>1153.3599999999999</v>
      </c>
      <c r="G903" s="56"/>
      <c r="H903" s="56"/>
      <c r="I903" s="56"/>
      <c r="J903" s="56"/>
      <c r="K903" s="56"/>
      <c r="HS903" s="102"/>
      <c r="HT903" s="102"/>
      <c r="HU903" s="102"/>
      <c r="HV903" s="102"/>
      <c r="HW903" s="102"/>
      <c r="HX903" s="102"/>
      <c r="HY903" s="102"/>
      <c r="HZ903" s="102"/>
      <c r="IA903" s="102"/>
      <c r="IB903" s="102"/>
      <c r="IC903" s="102"/>
      <c r="ID903" s="102"/>
      <c r="IE903" s="102"/>
      <c r="IF903" s="102"/>
      <c r="IG903" s="102"/>
      <c r="IH903" s="102"/>
      <c r="II903" s="102"/>
    </row>
    <row r="904" spans="1:243" s="103" customFormat="1" ht="20.25" hidden="1" customHeight="1">
      <c r="A904" s="95" t="s">
        <v>2709</v>
      </c>
      <c r="B904" s="110" t="s">
        <v>2710</v>
      </c>
      <c r="C904" s="123"/>
      <c r="D904" s="56">
        <f t="shared" ref="D904:K904" si="349">D905</f>
        <v>738.24</v>
      </c>
      <c r="E904" s="56">
        <f t="shared" si="349"/>
        <v>599.13</v>
      </c>
      <c r="F904" s="56">
        <f t="shared" si="349"/>
        <v>0</v>
      </c>
      <c r="G904" s="56">
        <f t="shared" si="349"/>
        <v>0</v>
      </c>
      <c r="H904" s="56">
        <f t="shared" si="349"/>
        <v>0</v>
      </c>
      <c r="I904" s="56">
        <f t="shared" si="349"/>
        <v>0</v>
      </c>
      <c r="J904" s="56">
        <f t="shared" si="349"/>
        <v>0</v>
      </c>
      <c r="K904" s="56">
        <f t="shared" si="349"/>
        <v>0</v>
      </c>
      <c r="HS904" s="102"/>
      <c r="HT904" s="102"/>
      <c r="HU904" s="102"/>
      <c r="HV904" s="102"/>
      <c r="HW904" s="102"/>
      <c r="HX904" s="102"/>
      <c r="HY904" s="102"/>
      <c r="HZ904" s="102"/>
      <c r="IA904" s="102"/>
      <c r="IB904" s="102"/>
      <c r="IC904" s="102"/>
      <c r="ID904" s="102"/>
      <c r="IE904" s="102"/>
      <c r="IF904" s="102"/>
      <c r="IG904" s="102"/>
      <c r="IH904" s="102"/>
      <c r="II904" s="102"/>
    </row>
    <row r="905" spans="1:243" s="103" customFormat="1" ht="21.75" hidden="1" customHeight="1">
      <c r="A905" s="95" t="s">
        <v>2711</v>
      </c>
      <c r="B905" s="111" t="s">
        <v>1395</v>
      </c>
      <c r="C905" s="123" t="s">
        <v>545</v>
      </c>
      <c r="D905" s="56">
        <v>738.24</v>
      </c>
      <c r="E905" s="56">
        <v>599.13</v>
      </c>
      <c r="F905" s="56"/>
      <c r="G905" s="56"/>
      <c r="H905" s="56"/>
      <c r="I905" s="56"/>
      <c r="J905" s="56"/>
      <c r="K905" s="56"/>
      <c r="HS905" s="102"/>
      <c r="HT905" s="102"/>
      <c r="HU905" s="102"/>
      <c r="HV905" s="102"/>
      <c r="HW905" s="102"/>
      <c r="HX905" s="102"/>
      <c r="HY905" s="102"/>
      <c r="HZ905" s="102"/>
      <c r="IA905" s="102"/>
      <c r="IB905" s="102"/>
      <c r="IC905" s="102"/>
      <c r="ID905" s="102"/>
      <c r="IE905" s="102"/>
      <c r="IF905" s="102"/>
      <c r="IG905" s="102"/>
      <c r="IH905" s="102"/>
      <c r="II905" s="102"/>
    </row>
    <row r="906" spans="1:243">
      <c r="A906" s="116" t="s">
        <v>2712</v>
      </c>
      <c r="B906" s="117" t="s">
        <v>2713</v>
      </c>
      <c r="C906" s="180"/>
      <c r="D906" s="118">
        <f t="shared" ref="D906:I906" si="350">D907+D988+D1004</f>
        <v>16909970.100000001</v>
      </c>
      <c r="E906" s="118">
        <f t="shared" si="350"/>
        <v>20806365.619999997</v>
      </c>
      <c r="F906" s="118">
        <f>F907+F988+F1004</f>
        <v>25852034.59</v>
      </c>
      <c r="G906" s="118">
        <f t="shared" si="350"/>
        <v>36301381.5</v>
      </c>
      <c r="H906" s="118">
        <f t="shared" si="350"/>
        <v>18980000</v>
      </c>
      <c r="I906" s="118">
        <f t="shared" si="350"/>
        <v>10690000</v>
      </c>
      <c r="J906" s="118">
        <f t="shared" ref="J906:K906" si="351">J907+J988+J1004</f>
        <v>11036000</v>
      </c>
      <c r="K906" s="118">
        <f t="shared" si="351"/>
        <v>11395000</v>
      </c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  <c r="AH906" s="102"/>
      <c r="AI906" s="102"/>
      <c r="AJ906" s="102"/>
      <c r="AK906" s="102"/>
      <c r="AL906" s="102"/>
      <c r="AM906" s="102"/>
      <c r="AN906" s="102"/>
      <c r="AO906" s="102"/>
      <c r="AP906" s="102"/>
      <c r="AQ906" s="102"/>
      <c r="AR906" s="102"/>
      <c r="AS906" s="102"/>
      <c r="AT906" s="102"/>
      <c r="AU906" s="102"/>
      <c r="AV906" s="102"/>
      <c r="AW906" s="102"/>
      <c r="AX906" s="102"/>
      <c r="AY906" s="102"/>
      <c r="AZ906" s="102"/>
      <c r="BA906" s="102"/>
      <c r="BB906" s="102"/>
      <c r="BC906" s="102"/>
      <c r="BD906" s="102"/>
      <c r="BE906" s="102"/>
      <c r="BF906" s="102"/>
      <c r="BG906" s="102"/>
      <c r="BH906" s="102"/>
      <c r="BI906" s="102"/>
      <c r="BJ906" s="102"/>
      <c r="BK906" s="102"/>
      <c r="BL906" s="102"/>
      <c r="BM906" s="102"/>
      <c r="BN906" s="102"/>
      <c r="BO906" s="102"/>
      <c r="BP906" s="102"/>
      <c r="BQ906" s="102"/>
      <c r="BR906" s="102"/>
      <c r="BS906" s="102"/>
      <c r="BT906" s="102"/>
      <c r="BU906" s="102"/>
      <c r="BV906" s="102"/>
      <c r="BW906" s="102"/>
      <c r="BX906" s="102"/>
      <c r="BY906" s="102"/>
      <c r="BZ906" s="102"/>
      <c r="CA906" s="102"/>
      <c r="CB906" s="102"/>
      <c r="CC906" s="102"/>
      <c r="CD906" s="102"/>
      <c r="CE906" s="102"/>
      <c r="CF906" s="102"/>
      <c r="CG906" s="102"/>
      <c r="CH906" s="102"/>
      <c r="CI906" s="102"/>
      <c r="CJ906" s="102"/>
      <c r="CK906" s="102"/>
      <c r="CL906" s="102"/>
      <c r="CM906" s="102"/>
      <c r="CN906" s="102"/>
      <c r="CO906" s="102"/>
      <c r="CP906" s="102"/>
      <c r="CQ906" s="102"/>
      <c r="CR906" s="102"/>
      <c r="CS906" s="102"/>
      <c r="CT906" s="102"/>
      <c r="CU906" s="102"/>
      <c r="CV906" s="102"/>
      <c r="CW906" s="102"/>
      <c r="CX906" s="102"/>
      <c r="CY906" s="102"/>
      <c r="CZ906" s="102"/>
      <c r="DA906" s="102"/>
      <c r="DB906" s="102"/>
      <c r="DC906" s="102"/>
      <c r="DD906" s="102"/>
      <c r="DE906" s="102"/>
      <c r="DF906" s="102"/>
      <c r="DG906" s="102"/>
      <c r="DH906" s="102"/>
      <c r="DI906" s="102"/>
      <c r="DJ906" s="102"/>
      <c r="DK906" s="102"/>
      <c r="DL906" s="102"/>
      <c r="DM906" s="102"/>
      <c r="DN906" s="102"/>
      <c r="DO906" s="102"/>
      <c r="DP906" s="102"/>
      <c r="DQ906" s="102"/>
      <c r="DR906" s="102"/>
      <c r="DS906" s="102"/>
      <c r="DT906" s="102"/>
      <c r="DU906" s="102"/>
      <c r="DV906" s="102"/>
      <c r="DW906" s="102"/>
      <c r="DX906" s="102"/>
      <c r="DY906" s="102"/>
      <c r="DZ906" s="102"/>
      <c r="EA906" s="102"/>
      <c r="EB906" s="102"/>
      <c r="EC906" s="102"/>
      <c r="ED906" s="102"/>
      <c r="EE906" s="102"/>
      <c r="EF906" s="102"/>
      <c r="EG906" s="102"/>
      <c r="EH906" s="102"/>
      <c r="EI906" s="102"/>
      <c r="EJ906" s="102"/>
      <c r="EK906" s="102"/>
      <c r="EL906" s="102"/>
      <c r="EM906" s="102"/>
      <c r="EN906" s="102"/>
      <c r="EO906" s="102"/>
      <c r="EP906" s="102"/>
      <c r="EQ906" s="102"/>
      <c r="ER906" s="102"/>
      <c r="ES906" s="102"/>
      <c r="ET906" s="102"/>
      <c r="EU906" s="102"/>
      <c r="EV906" s="102"/>
      <c r="EW906" s="102"/>
      <c r="EX906" s="102"/>
      <c r="EY906" s="102"/>
      <c r="EZ906" s="102"/>
      <c r="FA906" s="102"/>
      <c r="FB906" s="102"/>
      <c r="FC906" s="102"/>
      <c r="FD906" s="102"/>
      <c r="FE906" s="102"/>
      <c r="FF906" s="102"/>
      <c r="FG906" s="102"/>
      <c r="FH906" s="102"/>
      <c r="FI906" s="102"/>
      <c r="FJ906" s="102"/>
      <c r="FK906" s="102"/>
      <c r="FL906" s="102"/>
      <c r="FM906" s="102"/>
      <c r="FN906" s="102"/>
      <c r="FO906" s="102"/>
      <c r="FP906" s="102"/>
      <c r="FQ906" s="102"/>
      <c r="FR906" s="102"/>
      <c r="FS906" s="102"/>
      <c r="FT906" s="102"/>
      <c r="FU906" s="102"/>
      <c r="FV906" s="102"/>
      <c r="FW906" s="102"/>
      <c r="FX906" s="102"/>
      <c r="FY906" s="102"/>
      <c r="FZ906" s="102"/>
      <c r="GA906" s="102"/>
      <c r="GB906" s="102"/>
      <c r="GC906" s="102"/>
      <c r="GD906" s="102"/>
      <c r="GE906" s="102"/>
      <c r="GF906" s="102"/>
      <c r="GG906" s="102"/>
      <c r="GH906" s="102"/>
      <c r="GI906" s="102"/>
      <c r="GJ906" s="102"/>
      <c r="GK906" s="102"/>
      <c r="GL906" s="102"/>
      <c r="GM906" s="102"/>
      <c r="GN906" s="102"/>
      <c r="GO906" s="102"/>
      <c r="GP906" s="102"/>
      <c r="GQ906" s="102"/>
      <c r="GR906" s="102"/>
      <c r="GS906" s="102"/>
      <c r="GT906" s="102"/>
      <c r="GU906" s="102"/>
      <c r="GV906" s="102"/>
      <c r="GW906" s="102"/>
      <c r="GX906" s="102"/>
      <c r="GY906" s="102"/>
      <c r="GZ906" s="102"/>
      <c r="HA906" s="102"/>
      <c r="HB906" s="102"/>
      <c r="HC906" s="102"/>
      <c r="HD906" s="102"/>
      <c r="HE906" s="102"/>
      <c r="HF906" s="102"/>
      <c r="HG906" s="102"/>
      <c r="HH906" s="102"/>
      <c r="HI906" s="102"/>
      <c r="HJ906" s="102"/>
      <c r="HK906" s="102"/>
      <c r="HL906" s="102"/>
      <c r="HM906" s="102"/>
      <c r="HN906" s="102"/>
      <c r="HO906" s="102"/>
      <c r="HP906" s="102"/>
      <c r="HQ906" s="102"/>
      <c r="HR906" s="102"/>
    </row>
    <row r="907" spans="1:243">
      <c r="A907" s="95" t="s">
        <v>2714</v>
      </c>
      <c r="B907" s="110" t="s">
        <v>2166</v>
      </c>
      <c r="C907" s="123"/>
      <c r="D907" s="56">
        <f t="shared" ref="D907:K907" si="352">D908</f>
        <v>4480767.6500000004</v>
      </c>
      <c r="E907" s="56">
        <f t="shared" si="352"/>
        <v>1863448.29</v>
      </c>
      <c r="F907" s="56">
        <f>F908</f>
        <v>7246363.370000001</v>
      </c>
      <c r="G907" s="56">
        <f t="shared" si="352"/>
        <v>17571381.5</v>
      </c>
      <c r="H907" s="56">
        <f t="shared" si="352"/>
        <v>0</v>
      </c>
      <c r="I907" s="56">
        <f t="shared" si="352"/>
        <v>0</v>
      </c>
      <c r="J907" s="56">
        <f t="shared" si="352"/>
        <v>0</v>
      </c>
      <c r="K907" s="56">
        <f t="shared" si="352"/>
        <v>0</v>
      </c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  <c r="AH907" s="102"/>
      <c r="AI907" s="102"/>
      <c r="AJ907" s="102"/>
      <c r="AK907" s="102"/>
      <c r="AL907" s="102"/>
      <c r="AM907" s="102"/>
      <c r="AN907" s="102"/>
      <c r="AO907" s="102"/>
      <c r="AP907" s="102"/>
      <c r="AQ907" s="102"/>
      <c r="AR907" s="102"/>
      <c r="AS907" s="102"/>
      <c r="AT907" s="102"/>
      <c r="AU907" s="102"/>
      <c r="AV907" s="102"/>
      <c r="AW907" s="102"/>
      <c r="AX907" s="102"/>
      <c r="AY907" s="102"/>
      <c r="AZ907" s="102"/>
      <c r="BA907" s="102"/>
      <c r="BB907" s="102"/>
      <c r="BC907" s="102"/>
      <c r="BD907" s="102"/>
      <c r="BE907" s="102"/>
      <c r="BF907" s="102"/>
      <c r="BG907" s="102"/>
      <c r="BH907" s="102"/>
      <c r="BI907" s="102"/>
      <c r="BJ907" s="102"/>
      <c r="BK907" s="102"/>
      <c r="BL907" s="102"/>
      <c r="BM907" s="102"/>
      <c r="BN907" s="102"/>
      <c r="BO907" s="102"/>
      <c r="BP907" s="102"/>
      <c r="BQ907" s="102"/>
      <c r="BR907" s="102"/>
      <c r="BS907" s="102"/>
      <c r="BT907" s="102"/>
      <c r="BU907" s="102"/>
      <c r="BV907" s="102"/>
      <c r="BW907" s="102"/>
      <c r="BX907" s="102"/>
      <c r="BY907" s="102"/>
      <c r="BZ907" s="102"/>
      <c r="CA907" s="102"/>
      <c r="CB907" s="102"/>
      <c r="CC907" s="102"/>
      <c r="CD907" s="102"/>
      <c r="CE907" s="102"/>
      <c r="CF907" s="102"/>
      <c r="CG907" s="102"/>
      <c r="CH907" s="102"/>
      <c r="CI907" s="102"/>
      <c r="CJ907" s="102"/>
      <c r="CK907" s="102"/>
      <c r="CL907" s="102"/>
      <c r="CM907" s="102"/>
      <c r="CN907" s="102"/>
      <c r="CO907" s="102"/>
      <c r="CP907" s="102"/>
      <c r="CQ907" s="102"/>
      <c r="CR907" s="102"/>
      <c r="CS907" s="102"/>
      <c r="CT907" s="102"/>
      <c r="CU907" s="102"/>
      <c r="CV907" s="102"/>
      <c r="CW907" s="102"/>
      <c r="CX907" s="102"/>
      <c r="CY907" s="102"/>
      <c r="CZ907" s="102"/>
      <c r="DA907" s="102"/>
      <c r="DB907" s="102"/>
      <c r="DC907" s="102"/>
      <c r="DD907" s="102"/>
      <c r="DE907" s="102"/>
      <c r="DF907" s="102"/>
      <c r="DG907" s="102"/>
      <c r="DH907" s="102"/>
      <c r="DI907" s="102"/>
      <c r="DJ907" s="102"/>
      <c r="DK907" s="102"/>
      <c r="DL907" s="102"/>
      <c r="DM907" s="102"/>
      <c r="DN907" s="102"/>
      <c r="DO907" s="102"/>
      <c r="DP907" s="102"/>
      <c r="DQ907" s="102"/>
      <c r="DR907" s="102"/>
      <c r="DS907" s="102"/>
      <c r="DT907" s="102"/>
      <c r="DU907" s="102"/>
      <c r="DV907" s="102"/>
      <c r="DW907" s="102"/>
      <c r="DX907" s="102"/>
      <c r="DY907" s="102"/>
      <c r="DZ907" s="102"/>
      <c r="EA907" s="102"/>
      <c r="EB907" s="102"/>
      <c r="EC907" s="102"/>
      <c r="ED907" s="102"/>
      <c r="EE907" s="102"/>
      <c r="EF907" s="102"/>
      <c r="EG907" s="102"/>
      <c r="EH907" s="102"/>
      <c r="EI907" s="102"/>
      <c r="EJ907" s="102"/>
      <c r="EK907" s="102"/>
      <c r="EL907" s="102"/>
      <c r="EM907" s="102"/>
      <c r="EN907" s="102"/>
      <c r="EO907" s="102"/>
      <c r="EP907" s="102"/>
      <c r="EQ907" s="102"/>
      <c r="ER907" s="102"/>
      <c r="ES907" s="102"/>
      <c r="ET907" s="102"/>
      <c r="EU907" s="102"/>
      <c r="EV907" s="102"/>
      <c r="EW907" s="102"/>
      <c r="EX907" s="102"/>
      <c r="EY907" s="102"/>
      <c r="EZ907" s="102"/>
      <c r="FA907" s="102"/>
      <c r="FB907" s="102"/>
      <c r="FC907" s="102"/>
      <c r="FD907" s="102"/>
      <c r="FE907" s="102"/>
      <c r="FF907" s="102"/>
      <c r="FG907" s="102"/>
      <c r="FH907" s="102"/>
      <c r="FI907" s="102"/>
      <c r="FJ907" s="102"/>
      <c r="FK907" s="102"/>
      <c r="FL907" s="102"/>
      <c r="FM907" s="102"/>
      <c r="FN907" s="102"/>
      <c r="FO907" s="102"/>
      <c r="FP907" s="102"/>
      <c r="FQ907" s="102"/>
      <c r="FR907" s="102"/>
      <c r="FS907" s="102"/>
      <c r="FT907" s="102"/>
      <c r="FU907" s="102"/>
      <c r="FV907" s="102"/>
      <c r="FW907" s="102"/>
      <c r="FX907" s="102"/>
      <c r="FY907" s="102"/>
      <c r="FZ907" s="102"/>
      <c r="GA907" s="102"/>
      <c r="GB907" s="102"/>
      <c r="GC907" s="102"/>
      <c r="GD907" s="102"/>
      <c r="GE907" s="102"/>
      <c r="GF907" s="102"/>
      <c r="GG907" s="102"/>
      <c r="GH907" s="102"/>
      <c r="GI907" s="102"/>
      <c r="GJ907" s="102"/>
      <c r="GK907" s="102"/>
      <c r="GL907" s="102"/>
      <c r="GM907" s="102"/>
      <c r="GN907" s="102"/>
      <c r="GO907" s="102"/>
      <c r="GP907" s="102"/>
      <c r="GQ907" s="102"/>
      <c r="GR907" s="102"/>
      <c r="GS907" s="102"/>
      <c r="GT907" s="102"/>
      <c r="GU907" s="102"/>
      <c r="GV907" s="102"/>
      <c r="GW907" s="102"/>
      <c r="GX907" s="102"/>
      <c r="GY907" s="102"/>
      <c r="GZ907" s="102"/>
      <c r="HA907" s="102"/>
      <c r="HB907" s="102"/>
      <c r="HC907" s="102"/>
      <c r="HD907" s="102"/>
      <c r="HE907" s="102"/>
      <c r="HF907" s="102"/>
      <c r="HG907" s="102"/>
      <c r="HH907" s="102"/>
      <c r="HI907" s="102"/>
      <c r="HJ907" s="102"/>
      <c r="HK907" s="102"/>
      <c r="HL907" s="102"/>
      <c r="HM907" s="102"/>
      <c r="HN907" s="102"/>
      <c r="HO907" s="102"/>
      <c r="HP907" s="102"/>
      <c r="HQ907" s="102"/>
      <c r="HR907" s="102"/>
    </row>
    <row r="908" spans="1:243" s="103" customFormat="1" ht="12" customHeight="1">
      <c r="A908" s="95" t="s">
        <v>2715</v>
      </c>
      <c r="B908" s="110" t="s">
        <v>751</v>
      </c>
      <c r="C908" s="123"/>
      <c r="D908" s="56">
        <f>D909+D921+D925+D938</f>
        <v>4480767.6500000004</v>
      </c>
      <c r="E908" s="56">
        <f>E925+E909</f>
        <v>1863448.29</v>
      </c>
      <c r="F908" s="56">
        <f>F925+F921+F914+F918+F909</f>
        <v>7246363.370000001</v>
      </c>
      <c r="G908" s="56">
        <f>G925</f>
        <v>17571381.5</v>
      </c>
      <c r="H908" s="56">
        <f>H925</f>
        <v>0</v>
      </c>
      <c r="I908" s="56">
        <f>I925</f>
        <v>0</v>
      </c>
      <c r="J908" s="56">
        <f>J925</f>
        <v>0</v>
      </c>
      <c r="K908" s="56">
        <f>K925</f>
        <v>0</v>
      </c>
      <c r="HS908" s="102"/>
      <c r="HT908" s="102"/>
      <c r="HU908" s="102"/>
      <c r="HV908" s="102"/>
      <c r="HW908" s="102"/>
      <c r="HX908" s="102"/>
      <c r="HY908" s="102"/>
      <c r="HZ908" s="102"/>
      <c r="IA908" s="102"/>
      <c r="IB908" s="102"/>
      <c r="IC908" s="102"/>
      <c r="ID908" s="102"/>
      <c r="IE908" s="102"/>
      <c r="IF908" s="102"/>
      <c r="IG908" s="102"/>
      <c r="IH908" s="102"/>
      <c r="II908" s="102"/>
    </row>
    <row r="909" spans="1:243" s="103" customFormat="1" ht="21" hidden="1" customHeight="1">
      <c r="A909" s="95" t="s">
        <v>2716</v>
      </c>
      <c r="B909" s="110" t="s">
        <v>2717</v>
      </c>
      <c r="C909" s="123"/>
      <c r="D909" s="56">
        <f>D910</f>
        <v>680000</v>
      </c>
      <c r="E909" s="56">
        <f t="shared" ref="E909:K910" si="353">E910</f>
        <v>537500</v>
      </c>
      <c r="F909" s="56">
        <f t="shared" si="353"/>
        <v>188316</v>
      </c>
      <c r="G909" s="56">
        <f t="shared" si="353"/>
        <v>0</v>
      </c>
      <c r="H909" s="56">
        <f t="shared" si="353"/>
        <v>0</v>
      </c>
      <c r="I909" s="56">
        <f t="shared" si="353"/>
        <v>0</v>
      </c>
      <c r="J909" s="56">
        <f t="shared" si="353"/>
        <v>0</v>
      </c>
      <c r="K909" s="56">
        <f t="shared" si="353"/>
        <v>0</v>
      </c>
      <c r="HS909" s="102"/>
      <c r="HT909" s="102"/>
      <c r="HU909" s="102"/>
      <c r="HV909" s="102"/>
      <c r="HW909" s="102"/>
      <c r="HX909" s="102"/>
      <c r="HY909" s="102"/>
      <c r="HZ909" s="102"/>
      <c r="IA909" s="102"/>
      <c r="IB909" s="102"/>
      <c r="IC909" s="102"/>
      <c r="ID909" s="102"/>
      <c r="IE909" s="102"/>
      <c r="IF909" s="102"/>
      <c r="IG909" s="102"/>
      <c r="IH909" s="102"/>
      <c r="II909" s="102"/>
    </row>
    <row r="910" spans="1:243" s="103" customFormat="1" ht="21" hidden="1" customHeight="1">
      <c r="A910" s="95" t="s">
        <v>2718</v>
      </c>
      <c r="B910" s="110" t="s">
        <v>2717</v>
      </c>
      <c r="C910" s="123"/>
      <c r="D910" s="56">
        <f>D911</f>
        <v>680000</v>
      </c>
      <c r="E910" s="56">
        <f t="shared" si="353"/>
        <v>537500</v>
      </c>
      <c r="F910" s="56">
        <f t="shared" si="353"/>
        <v>188316</v>
      </c>
      <c r="G910" s="56">
        <f t="shared" si="353"/>
        <v>0</v>
      </c>
      <c r="H910" s="56">
        <f t="shared" si="353"/>
        <v>0</v>
      </c>
      <c r="I910" s="56">
        <f t="shared" si="353"/>
        <v>0</v>
      </c>
      <c r="J910" s="56">
        <f t="shared" si="353"/>
        <v>0</v>
      </c>
      <c r="K910" s="56">
        <f t="shared" si="353"/>
        <v>0</v>
      </c>
      <c r="HS910" s="102"/>
      <c r="HT910" s="102"/>
      <c r="HU910" s="102"/>
      <c r="HV910" s="102"/>
      <c r="HW910" s="102"/>
      <c r="HX910" s="102"/>
      <c r="HY910" s="102"/>
      <c r="HZ910" s="102"/>
      <c r="IA910" s="102"/>
      <c r="IB910" s="102"/>
      <c r="IC910" s="102"/>
      <c r="ID910" s="102"/>
      <c r="IE910" s="102"/>
      <c r="IF910" s="102"/>
      <c r="IG910" s="102"/>
      <c r="IH910" s="102"/>
      <c r="II910" s="102"/>
    </row>
    <row r="911" spans="1:243" s="103" customFormat="1" ht="21" hidden="1" customHeight="1">
      <c r="A911" s="145" t="s">
        <v>2719</v>
      </c>
      <c r="B911" s="110" t="s">
        <v>2720</v>
      </c>
      <c r="C911" s="123"/>
      <c r="D911" s="56">
        <f t="shared" ref="D911:I911" si="354">D912+D913</f>
        <v>680000</v>
      </c>
      <c r="E911" s="56">
        <f t="shared" si="354"/>
        <v>537500</v>
      </c>
      <c r="F911" s="56">
        <f t="shared" si="354"/>
        <v>188316</v>
      </c>
      <c r="G911" s="56">
        <f t="shared" si="354"/>
        <v>0</v>
      </c>
      <c r="H911" s="56">
        <f t="shared" si="354"/>
        <v>0</v>
      </c>
      <c r="I911" s="56">
        <f t="shared" si="354"/>
        <v>0</v>
      </c>
      <c r="J911" s="56">
        <f t="shared" ref="J911:K911" si="355">J912+J913</f>
        <v>0</v>
      </c>
      <c r="K911" s="56">
        <f t="shared" si="355"/>
        <v>0</v>
      </c>
      <c r="HS911" s="102"/>
      <c r="HT911" s="102"/>
      <c r="HU911" s="102"/>
      <c r="HV911" s="102"/>
      <c r="HW911" s="102"/>
      <c r="HX911" s="102"/>
      <c r="HY911" s="102"/>
      <c r="HZ911" s="102"/>
      <c r="IA911" s="102"/>
      <c r="IB911" s="102"/>
      <c r="IC911" s="102"/>
      <c r="ID911" s="102"/>
      <c r="IE911" s="102"/>
      <c r="IF911" s="102"/>
      <c r="IG911" s="102"/>
      <c r="IH911" s="102"/>
      <c r="II911" s="102"/>
    </row>
    <row r="912" spans="1:243" s="103" customFormat="1" ht="21" hidden="1" customHeight="1">
      <c r="A912" s="93" t="s">
        <v>2721</v>
      </c>
      <c r="B912" s="111" t="s">
        <v>2722</v>
      </c>
      <c r="C912" s="123" t="s">
        <v>385</v>
      </c>
      <c r="D912" s="56">
        <v>600000</v>
      </c>
      <c r="E912" s="56">
        <v>67500</v>
      </c>
      <c r="F912" s="56">
        <v>136634</v>
      </c>
      <c r="G912" s="56"/>
      <c r="H912" s="56"/>
      <c r="I912" s="56"/>
      <c r="J912" s="56"/>
      <c r="K912" s="56"/>
      <c r="HS912" s="102"/>
      <c r="HT912" s="102"/>
      <c r="HU912" s="102"/>
      <c r="HV912" s="102"/>
      <c r="HW912" s="102"/>
      <c r="HX912" s="102"/>
      <c r="HY912" s="102"/>
      <c r="HZ912" s="102"/>
      <c r="IA912" s="102"/>
      <c r="IB912" s="102"/>
      <c r="IC912" s="102"/>
      <c r="ID912" s="102"/>
      <c r="IE912" s="102"/>
      <c r="IF912" s="102"/>
      <c r="IG912" s="102"/>
      <c r="IH912" s="102"/>
      <c r="II912" s="102"/>
    </row>
    <row r="913" spans="1:243" s="103" customFormat="1" ht="21" hidden="1" customHeight="1">
      <c r="A913" s="93" t="s">
        <v>2723</v>
      </c>
      <c r="B913" s="111" t="s">
        <v>2724</v>
      </c>
      <c r="C913" s="123" t="s">
        <v>385</v>
      </c>
      <c r="D913" s="56">
        <v>80000</v>
      </c>
      <c r="E913" s="56">
        <v>470000</v>
      </c>
      <c r="F913" s="56">
        <v>51682</v>
      </c>
      <c r="G913" s="56"/>
      <c r="H913" s="56"/>
      <c r="I913" s="56"/>
      <c r="J913" s="56"/>
      <c r="K913" s="56"/>
      <c r="HS913" s="102"/>
      <c r="HT913" s="102"/>
      <c r="HU913" s="102"/>
      <c r="HV913" s="102"/>
      <c r="HW913" s="102"/>
      <c r="HX913" s="102"/>
      <c r="HY913" s="102"/>
      <c r="HZ913" s="102"/>
      <c r="IA913" s="102"/>
      <c r="IB913" s="102"/>
      <c r="IC913" s="102"/>
      <c r="ID913" s="102"/>
      <c r="IE913" s="102"/>
      <c r="IF913" s="102"/>
      <c r="IG913" s="102"/>
      <c r="IH913" s="102"/>
      <c r="II913" s="102"/>
    </row>
    <row r="914" spans="1:243" s="103" customFormat="1" ht="21" hidden="1" customHeight="1">
      <c r="A914" s="95" t="s">
        <v>3269</v>
      </c>
      <c r="B914" s="110" t="s">
        <v>3268</v>
      </c>
      <c r="C914" s="123"/>
      <c r="D914" s="56"/>
      <c r="E914" s="56"/>
      <c r="F914" s="56">
        <f>F915</f>
        <v>0</v>
      </c>
      <c r="G914" s="56"/>
      <c r="H914" s="56"/>
      <c r="I914" s="56"/>
      <c r="J914" s="56"/>
      <c r="K914" s="56"/>
      <c r="HS914" s="102"/>
      <c r="HT914" s="102"/>
      <c r="HU914" s="102"/>
      <c r="HV914" s="102"/>
      <c r="HW914" s="102"/>
      <c r="HX914" s="102"/>
      <c r="HY914" s="102"/>
      <c r="HZ914" s="102"/>
      <c r="IA914" s="102"/>
      <c r="IB914" s="102"/>
      <c r="IC914" s="102"/>
      <c r="ID914" s="102"/>
      <c r="IE914" s="102"/>
      <c r="IF914" s="102"/>
      <c r="IG914" s="102"/>
      <c r="IH914" s="102"/>
      <c r="II914" s="102"/>
    </row>
    <row r="915" spans="1:243" s="103" customFormat="1" ht="21" hidden="1" customHeight="1">
      <c r="A915" s="95" t="s">
        <v>3270</v>
      </c>
      <c r="B915" s="110" t="s">
        <v>3271</v>
      </c>
      <c r="C915" s="123"/>
      <c r="D915" s="56"/>
      <c r="E915" s="56"/>
      <c r="F915" s="56">
        <f>F916</f>
        <v>0</v>
      </c>
      <c r="G915" s="56"/>
      <c r="H915" s="56"/>
      <c r="I915" s="56"/>
      <c r="J915" s="56"/>
      <c r="K915" s="56"/>
      <c r="HS915" s="102"/>
      <c r="HT915" s="102"/>
      <c r="HU915" s="102"/>
      <c r="HV915" s="102"/>
      <c r="HW915" s="102"/>
      <c r="HX915" s="102"/>
      <c r="HY915" s="102"/>
      <c r="HZ915" s="102"/>
      <c r="IA915" s="102"/>
      <c r="IB915" s="102"/>
      <c r="IC915" s="102"/>
      <c r="ID915" s="102"/>
      <c r="IE915" s="102"/>
      <c r="IF915" s="102"/>
      <c r="IG915" s="102"/>
      <c r="IH915" s="102"/>
      <c r="II915" s="102"/>
    </row>
    <row r="916" spans="1:243" s="103" customFormat="1" ht="21" hidden="1" customHeight="1">
      <c r="A916" s="145" t="s">
        <v>3274</v>
      </c>
      <c r="B916" s="110" t="s">
        <v>3272</v>
      </c>
      <c r="C916" s="123"/>
      <c r="D916" s="56"/>
      <c r="E916" s="56"/>
      <c r="F916" s="56">
        <f>F917</f>
        <v>0</v>
      </c>
      <c r="G916" s="56"/>
      <c r="H916" s="56"/>
      <c r="I916" s="56"/>
      <c r="J916" s="56"/>
      <c r="K916" s="56"/>
      <c r="HS916" s="102"/>
      <c r="HT916" s="102"/>
      <c r="HU916" s="102"/>
      <c r="HV916" s="102"/>
      <c r="HW916" s="102"/>
      <c r="HX916" s="102"/>
      <c r="HY916" s="102"/>
      <c r="HZ916" s="102"/>
      <c r="IA916" s="102"/>
      <c r="IB916" s="102"/>
      <c r="IC916" s="102"/>
      <c r="ID916" s="102"/>
      <c r="IE916" s="102"/>
      <c r="IF916" s="102"/>
      <c r="IG916" s="102"/>
      <c r="IH916" s="102"/>
      <c r="II916" s="102"/>
    </row>
    <row r="917" spans="1:243" s="103" customFormat="1" ht="21" hidden="1" customHeight="1">
      <c r="A917" s="93" t="s">
        <v>3273</v>
      </c>
      <c r="B917" s="111" t="s">
        <v>3275</v>
      </c>
      <c r="C917" s="123" t="s">
        <v>325</v>
      </c>
      <c r="D917" s="56"/>
      <c r="E917" s="56"/>
      <c r="F917" s="56"/>
      <c r="G917" s="56"/>
      <c r="H917" s="56"/>
      <c r="I917" s="56"/>
      <c r="J917" s="56"/>
      <c r="K917" s="56"/>
      <c r="HS917" s="102"/>
      <c r="HT917" s="102"/>
      <c r="HU917" s="102"/>
      <c r="HV917" s="102"/>
      <c r="HW917" s="102"/>
      <c r="HX917" s="102"/>
      <c r="HY917" s="102"/>
      <c r="HZ917" s="102"/>
      <c r="IA917" s="102"/>
      <c r="IB917" s="102"/>
      <c r="IC917" s="102"/>
      <c r="ID917" s="102"/>
      <c r="IE917" s="102"/>
      <c r="IF917" s="102"/>
      <c r="IG917" s="102"/>
      <c r="IH917" s="102"/>
      <c r="II917" s="102"/>
    </row>
    <row r="918" spans="1:243" s="103" customFormat="1" ht="21" hidden="1" customHeight="1">
      <c r="A918" s="95" t="s">
        <v>3276</v>
      </c>
      <c r="B918" s="110" t="s">
        <v>3277</v>
      </c>
      <c r="C918" s="123"/>
      <c r="D918" s="56"/>
      <c r="E918" s="56"/>
      <c r="F918" s="56">
        <f>F919</f>
        <v>349937</v>
      </c>
      <c r="G918" s="56"/>
      <c r="H918" s="56"/>
      <c r="I918" s="56"/>
      <c r="J918" s="56"/>
      <c r="K918" s="56"/>
      <c r="HS918" s="102"/>
      <c r="HT918" s="102"/>
      <c r="HU918" s="102"/>
      <c r="HV918" s="102"/>
      <c r="HW918" s="102"/>
      <c r="HX918" s="102"/>
      <c r="HY918" s="102"/>
      <c r="HZ918" s="102"/>
      <c r="IA918" s="102"/>
      <c r="IB918" s="102"/>
      <c r="IC918" s="102"/>
      <c r="ID918" s="102"/>
      <c r="IE918" s="102"/>
      <c r="IF918" s="102"/>
      <c r="IG918" s="102"/>
      <c r="IH918" s="102"/>
      <c r="II918" s="102"/>
    </row>
    <row r="919" spans="1:243" s="103" customFormat="1" ht="21" hidden="1" customHeight="1">
      <c r="A919" s="145" t="s">
        <v>3278</v>
      </c>
      <c r="B919" s="110" t="s">
        <v>3279</v>
      </c>
      <c r="C919" s="123"/>
      <c r="D919" s="56"/>
      <c r="E919" s="56"/>
      <c r="F919" s="56">
        <f>F920</f>
        <v>349937</v>
      </c>
      <c r="G919" s="56"/>
      <c r="H919" s="56"/>
      <c r="I919" s="56"/>
      <c r="J919" s="56"/>
      <c r="K919" s="56"/>
      <c r="HS919" s="102"/>
      <c r="HT919" s="102"/>
      <c r="HU919" s="102"/>
      <c r="HV919" s="102"/>
      <c r="HW919" s="102"/>
      <c r="HX919" s="102"/>
      <c r="HY919" s="102"/>
      <c r="HZ919" s="102"/>
      <c r="IA919" s="102"/>
      <c r="IB919" s="102"/>
      <c r="IC919" s="102"/>
      <c r="ID919" s="102"/>
      <c r="IE919" s="102"/>
      <c r="IF919" s="102"/>
      <c r="IG919" s="102"/>
      <c r="IH919" s="102"/>
      <c r="II919" s="102"/>
    </row>
    <row r="920" spans="1:243" s="103" customFormat="1" ht="21" hidden="1" customHeight="1">
      <c r="A920" s="93" t="s">
        <v>3280</v>
      </c>
      <c r="B920" s="111" t="s">
        <v>3281</v>
      </c>
      <c r="C920" s="123" t="s">
        <v>367</v>
      </c>
      <c r="D920" s="56"/>
      <c r="E920" s="56"/>
      <c r="F920" s="56">
        <v>349937</v>
      </c>
      <c r="G920" s="56"/>
      <c r="H920" s="56"/>
      <c r="I920" s="56"/>
      <c r="J920" s="56"/>
      <c r="K920" s="56"/>
      <c r="HS920" s="102"/>
      <c r="HT920" s="102"/>
      <c r="HU920" s="102"/>
      <c r="HV920" s="102"/>
      <c r="HW920" s="102"/>
      <c r="HX920" s="102"/>
      <c r="HY920" s="102"/>
      <c r="HZ920" s="102"/>
      <c r="IA920" s="102"/>
      <c r="IB920" s="102"/>
      <c r="IC920" s="102"/>
      <c r="ID920" s="102"/>
      <c r="IE920" s="102"/>
      <c r="IF920" s="102"/>
      <c r="IG920" s="102"/>
      <c r="IH920" s="102"/>
      <c r="II920" s="102"/>
    </row>
    <row r="921" spans="1:243" s="103" customFormat="1" ht="21.75" hidden="1" customHeight="1">
      <c r="A921" s="95" t="s">
        <v>2725</v>
      </c>
      <c r="B921" s="110" t="s">
        <v>2726</v>
      </c>
      <c r="C921" s="123"/>
      <c r="D921" s="56">
        <f>D922</f>
        <v>345470.38</v>
      </c>
      <c r="E921" s="56"/>
      <c r="F921" s="56">
        <f t="shared" ref="F921:K922" si="356">F922</f>
        <v>0</v>
      </c>
      <c r="G921" s="56">
        <f t="shared" si="356"/>
        <v>17571381.5</v>
      </c>
      <c r="H921" s="56">
        <f t="shared" si="356"/>
        <v>0</v>
      </c>
      <c r="I921" s="56">
        <f t="shared" si="356"/>
        <v>0</v>
      </c>
      <c r="J921" s="56">
        <f t="shared" si="356"/>
        <v>0</v>
      </c>
      <c r="K921" s="56">
        <f t="shared" si="356"/>
        <v>0</v>
      </c>
      <c r="HS921" s="102"/>
      <c r="HT921" s="102"/>
      <c r="HU921" s="102"/>
      <c r="HV921" s="102"/>
      <c r="HW921" s="102"/>
      <c r="HX921" s="102"/>
      <c r="HY921" s="102"/>
      <c r="HZ921" s="102"/>
      <c r="IA921" s="102"/>
      <c r="IB921" s="102"/>
      <c r="IC921" s="102"/>
      <c r="ID921" s="102"/>
      <c r="IE921" s="102"/>
      <c r="IF921" s="102"/>
      <c r="IG921" s="102"/>
      <c r="IH921" s="102"/>
      <c r="II921" s="102"/>
    </row>
    <row r="922" spans="1:243" s="126" customFormat="1" ht="21" hidden="1" customHeight="1">
      <c r="A922" s="95" t="s">
        <v>2727</v>
      </c>
      <c r="B922" s="110" t="s">
        <v>2726</v>
      </c>
      <c r="C922" s="123"/>
      <c r="D922" s="56">
        <f>D923</f>
        <v>345470.38</v>
      </c>
      <c r="E922" s="56"/>
      <c r="F922" s="56">
        <f t="shared" si="356"/>
        <v>0</v>
      </c>
      <c r="G922" s="56">
        <f t="shared" si="356"/>
        <v>17571381.5</v>
      </c>
      <c r="H922" s="56">
        <f t="shared" si="356"/>
        <v>0</v>
      </c>
      <c r="I922" s="56">
        <f t="shared" si="356"/>
        <v>0</v>
      </c>
      <c r="J922" s="56">
        <f t="shared" si="356"/>
        <v>0</v>
      </c>
      <c r="K922" s="56">
        <f t="shared" si="356"/>
        <v>0</v>
      </c>
      <c r="HS922" s="104"/>
      <c r="HT922" s="104"/>
      <c r="HU922" s="104"/>
      <c r="HV922" s="104"/>
      <c r="HW922" s="104"/>
      <c r="HX922" s="104"/>
      <c r="HY922" s="104"/>
      <c r="HZ922" s="104"/>
      <c r="IA922" s="104"/>
      <c r="IB922" s="104"/>
      <c r="IC922" s="104"/>
      <c r="ID922" s="104"/>
      <c r="IE922" s="104"/>
      <c r="IF922" s="104"/>
      <c r="IG922" s="104"/>
      <c r="IH922" s="104"/>
      <c r="II922" s="104"/>
    </row>
    <row r="923" spans="1:243" s="147" customFormat="1" ht="27.75" hidden="1" customHeight="1">
      <c r="A923" s="145" t="s">
        <v>2728</v>
      </c>
      <c r="B923" s="146" t="s">
        <v>2729</v>
      </c>
      <c r="C923" s="123"/>
      <c r="D923" s="56">
        <f>D924</f>
        <v>345470.38</v>
      </c>
      <c r="E923" s="56"/>
      <c r="F923" s="56">
        <f>F924</f>
        <v>0</v>
      </c>
      <c r="G923" s="56">
        <f>SUM(G924:G925)</f>
        <v>17571381.5</v>
      </c>
      <c r="H923" s="56">
        <f>SUM(H924:H925)</f>
        <v>0</v>
      </c>
      <c r="I923" s="56">
        <f>SUM(I924:I925)</f>
        <v>0</v>
      </c>
      <c r="J923" s="56">
        <f>SUM(J924:J925)</f>
        <v>0</v>
      </c>
      <c r="K923" s="56">
        <f>SUM(K924:K925)</f>
        <v>0</v>
      </c>
      <c r="HS923" s="104"/>
      <c r="HT923" s="104"/>
      <c r="HU923" s="104"/>
      <c r="HV923" s="104"/>
      <c r="HW923" s="104"/>
      <c r="HX923" s="104"/>
      <c r="HY923" s="104"/>
      <c r="HZ923" s="104"/>
      <c r="IA923" s="104"/>
      <c r="IB923" s="104"/>
      <c r="IC923" s="104"/>
      <c r="ID923" s="104"/>
      <c r="IE923" s="104"/>
      <c r="IF923" s="104"/>
      <c r="IG923" s="104"/>
      <c r="IH923" s="104"/>
      <c r="II923" s="104"/>
    </row>
    <row r="924" spans="1:243" s="20" customFormat="1" ht="12.75" hidden="1" customHeight="1">
      <c r="A924" s="93" t="s">
        <v>2730</v>
      </c>
      <c r="B924" s="111" t="s">
        <v>2731</v>
      </c>
      <c r="C924" s="123" t="s">
        <v>2732</v>
      </c>
      <c r="D924" s="58">
        <v>345470.38</v>
      </c>
      <c r="E924" s="58"/>
      <c r="F924" s="58"/>
      <c r="G924" s="58"/>
      <c r="H924" s="58"/>
      <c r="I924" s="58"/>
      <c r="J924" s="58"/>
      <c r="K924" s="58"/>
      <c r="HS924" s="102"/>
      <c r="HT924" s="102"/>
      <c r="HU924" s="102"/>
      <c r="HV924" s="102"/>
      <c r="HW924" s="102"/>
      <c r="HX924" s="102"/>
      <c r="HY924" s="102"/>
      <c r="HZ924" s="102"/>
      <c r="IA924" s="102"/>
      <c r="IB924" s="102"/>
      <c r="IC924" s="102"/>
      <c r="ID924" s="102"/>
      <c r="IE924" s="102"/>
      <c r="IF924" s="102"/>
      <c r="IG924" s="102"/>
      <c r="IH924" s="102"/>
      <c r="II924" s="102"/>
    </row>
    <row r="925" spans="1:243" s="103" customFormat="1" ht="21.75" hidden="1" customHeight="1">
      <c r="A925" s="95" t="s">
        <v>2733</v>
      </c>
      <c r="B925" s="110" t="s">
        <v>2734</v>
      </c>
      <c r="C925" s="123"/>
      <c r="D925" s="56">
        <f>SUM(D926+D932)</f>
        <v>1509147.99</v>
      </c>
      <c r="E925" s="56">
        <f>SUM(E926+E938+E932)</f>
        <v>1325948.29</v>
      </c>
      <c r="F925" s="56">
        <f t="shared" ref="F925:K925" si="357">SUM(F926+F938)</f>
        <v>6708110.370000001</v>
      </c>
      <c r="G925" s="56">
        <f t="shared" si="357"/>
        <v>17571381.5</v>
      </c>
      <c r="H925" s="56">
        <f t="shared" si="357"/>
        <v>0</v>
      </c>
      <c r="I925" s="56">
        <f t="shared" si="357"/>
        <v>0</v>
      </c>
      <c r="J925" s="56">
        <f t="shared" si="357"/>
        <v>0</v>
      </c>
      <c r="K925" s="56">
        <f t="shared" si="357"/>
        <v>0</v>
      </c>
      <c r="HS925" s="102"/>
      <c r="HT925" s="102"/>
      <c r="HU925" s="102"/>
      <c r="HV925" s="102"/>
      <c r="HW925" s="102"/>
      <c r="HX925" s="102"/>
      <c r="HY925" s="102"/>
      <c r="HZ925" s="102"/>
      <c r="IA925" s="102"/>
      <c r="IB925" s="102"/>
      <c r="IC925" s="102"/>
      <c r="ID925" s="102"/>
      <c r="IE925" s="102"/>
      <c r="IF925" s="102"/>
      <c r="IG925" s="102"/>
      <c r="IH925" s="102"/>
      <c r="II925" s="102"/>
    </row>
    <row r="926" spans="1:243" s="126" customFormat="1" ht="21" hidden="1" customHeight="1">
      <c r="A926" s="95" t="s">
        <v>2735</v>
      </c>
      <c r="B926" s="110" t="s">
        <v>2736</v>
      </c>
      <c r="C926" s="123"/>
      <c r="D926" s="56">
        <f t="shared" ref="D926:K926" si="358">D927</f>
        <v>1509147.99</v>
      </c>
      <c r="E926" s="56">
        <f t="shared" si="358"/>
        <v>0</v>
      </c>
      <c r="F926" s="56">
        <f t="shared" si="358"/>
        <v>0</v>
      </c>
      <c r="G926" s="56">
        <f t="shared" si="358"/>
        <v>0</v>
      </c>
      <c r="H926" s="56">
        <f t="shared" si="358"/>
        <v>0</v>
      </c>
      <c r="I926" s="56">
        <f t="shared" si="358"/>
        <v>0</v>
      </c>
      <c r="J926" s="56">
        <f t="shared" si="358"/>
        <v>0</v>
      </c>
      <c r="K926" s="56">
        <f t="shared" si="358"/>
        <v>0</v>
      </c>
      <c r="HS926" s="104"/>
      <c r="HT926" s="104"/>
      <c r="HU926" s="104"/>
      <c r="HV926" s="104"/>
      <c r="HW926" s="104"/>
      <c r="HX926" s="104"/>
      <c r="HY926" s="104"/>
      <c r="HZ926" s="104"/>
      <c r="IA926" s="104"/>
      <c r="IB926" s="104"/>
      <c r="IC926" s="104"/>
      <c r="ID926" s="104"/>
      <c r="IE926" s="104"/>
      <c r="IF926" s="104"/>
      <c r="IG926" s="104"/>
      <c r="IH926" s="104"/>
      <c r="II926" s="104"/>
    </row>
    <row r="927" spans="1:243" s="147" customFormat="1" ht="27.75" hidden="1" customHeight="1">
      <c r="A927" s="145" t="s">
        <v>2737</v>
      </c>
      <c r="B927" s="146" t="s">
        <v>2738</v>
      </c>
      <c r="C927" s="123"/>
      <c r="D927" s="56">
        <f>SUM(D928:D931)</f>
        <v>1509147.99</v>
      </c>
      <c r="E927" s="56">
        <f t="shared" ref="E927:K927" si="359">SUM(E928:E929)</f>
        <v>0</v>
      </c>
      <c r="F927" s="56">
        <f t="shared" si="359"/>
        <v>0</v>
      </c>
      <c r="G927" s="56">
        <f t="shared" si="359"/>
        <v>0</v>
      </c>
      <c r="H927" s="56">
        <f t="shared" si="359"/>
        <v>0</v>
      </c>
      <c r="I927" s="56">
        <f t="shared" si="359"/>
        <v>0</v>
      </c>
      <c r="J927" s="56">
        <f t="shared" si="359"/>
        <v>0</v>
      </c>
      <c r="K927" s="56">
        <f t="shared" si="359"/>
        <v>0</v>
      </c>
      <c r="HS927" s="104"/>
      <c r="HT927" s="104"/>
      <c r="HU927" s="104"/>
      <c r="HV927" s="104"/>
      <c r="HW927" s="104"/>
      <c r="HX927" s="104"/>
      <c r="HY927" s="104"/>
      <c r="HZ927" s="104"/>
      <c r="IA927" s="104"/>
      <c r="IB927" s="104"/>
      <c r="IC927" s="104"/>
      <c r="ID927" s="104"/>
      <c r="IE927" s="104"/>
      <c r="IF927" s="104"/>
      <c r="IG927" s="104"/>
      <c r="IH927" s="104"/>
      <c r="II927" s="104"/>
    </row>
    <row r="928" spans="1:243" s="20" customFormat="1" ht="12.75" hidden="1" customHeight="1">
      <c r="A928" s="93" t="s">
        <v>2739</v>
      </c>
      <c r="B928" s="111" t="s">
        <v>2740</v>
      </c>
      <c r="C928" s="123" t="s">
        <v>503</v>
      </c>
      <c r="D928" s="58">
        <v>323139.34000000003</v>
      </c>
      <c r="E928" s="58">
        <v>0</v>
      </c>
      <c r="F928" s="58"/>
      <c r="G928" s="58"/>
      <c r="H928" s="58"/>
      <c r="I928" s="58"/>
      <c r="J928" s="58"/>
      <c r="K928" s="58"/>
      <c r="HS928" s="102"/>
      <c r="HT928" s="102"/>
      <c r="HU928" s="102"/>
      <c r="HV928" s="102"/>
      <c r="HW928" s="102"/>
      <c r="HX928" s="102"/>
      <c r="HY928" s="102"/>
      <c r="HZ928" s="102"/>
      <c r="IA928" s="102"/>
      <c r="IB928" s="102"/>
      <c r="IC928" s="102"/>
      <c r="ID928" s="102"/>
      <c r="IE928" s="102"/>
      <c r="IF928" s="102"/>
      <c r="IG928" s="102"/>
      <c r="IH928" s="102"/>
      <c r="II928" s="102"/>
    </row>
    <row r="929" spans="1:243" s="20" customFormat="1" ht="12.75" hidden="1" customHeight="1">
      <c r="A929" s="93" t="s">
        <v>2741</v>
      </c>
      <c r="B929" s="111" t="s">
        <v>2742</v>
      </c>
      <c r="C929" s="123" t="s">
        <v>515</v>
      </c>
      <c r="D929" s="58">
        <v>0</v>
      </c>
      <c r="E929" s="58">
        <v>0</v>
      </c>
      <c r="F929" s="58"/>
      <c r="G929" s="58"/>
      <c r="H929" s="58"/>
      <c r="I929" s="58"/>
      <c r="J929" s="58"/>
      <c r="K929" s="58"/>
      <c r="HS929" s="102"/>
      <c r="HT929" s="102"/>
      <c r="HU929" s="102"/>
      <c r="HV929" s="102"/>
      <c r="HW929" s="102"/>
      <c r="HX929" s="102"/>
      <c r="HY929" s="102"/>
      <c r="HZ929" s="102"/>
      <c r="IA929" s="102"/>
      <c r="IB929" s="102"/>
      <c r="IC929" s="102"/>
      <c r="ID929" s="102"/>
      <c r="IE929" s="102"/>
      <c r="IF929" s="102"/>
      <c r="IG929" s="102"/>
      <c r="IH929" s="102"/>
      <c r="II929" s="102"/>
    </row>
    <row r="930" spans="1:243" s="20" customFormat="1" ht="12.75" hidden="1" customHeight="1">
      <c r="A930" s="93" t="s">
        <v>2743</v>
      </c>
      <c r="B930" s="111" t="s">
        <v>2744</v>
      </c>
      <c r="C930" s="123" t="s">
        <v>509</v>
      </c>
      <c r="D930" s="58">
        <v>153691.60999999999</v>
      </c>
      <c r="E930" s="58">
        <v>0</v>
      </c>
      <c r="F930" s="58"/>
      <c r="G930" s="58"/>
      <c r="H930" s="58"/>
      <c r="I930" s="58"/>
      <c r="J930" s="58"/>
      <c r="K930" s="58"/>
      <c r="HS930" s="102"/>
      <c r="HT930" s="102"/>
      <c r="HU930" s="102"/>
      <c r="HV930" s="102"/>
      <c r="HW930" s="102"/>
      <c r="HX930" s="102"/>
      <c r="HY930" s="102"/>
      <c r="HZ930" s="102"/>
      <c r="IA930" s="102"/>
      <c r="IB930" s="102"/>
      <c r="IC930" s="102"/>
      <c r="ID930" s="102"/>
      <c r="IE930" s="102"/>
      <c r="IF930" s="102"/>
      <c r="IG930" s="102"/>
      <c r="IH930" s="102"/>
      <c r="II930" s="102"/>
    </row>
    <row r="931" spans="1:243" s="20" customFormat="1" ht="12.75" hidden="1" customHeight="1">
      <c r="A931" s="93" t="s">
        <v>2745</v>
      </c>
      <c r="B931" s="111" t="s">
        <v>2746</v>
      </c>
      <c r="C931" s="123" t="s">
        <v>2017</v>
      </c>
      <c r="D931" s="58">
        <v>1032317.04</v>
      </c>
      <c r="E931" s="58">
        <v>0</v>
      </c>
      <c r="F931" s="58"/>
      <c r="G931" s="58"/>
      <c r="H931" s="58"/>
      <c r="I931" s="58"/>
      <c r="J931" s="58"/>
      <c r="K931" s="58"/>
      <c r="HS931" s="102"/>
      <c r="HT931" s="102"/>
      <c r="HU931" s="102"/>
      <c r="HV931" s="102"/>
      <c r="HW931" s="102"/>
      <c r="HX931" s="102"/>
      <c r="HY931" s="102"/>
      <c r="HZ931" s="102"/>
      <c r="IA931" s="102"/>
      <c r="IB931" s="102"/>
      <c r="IC931" s="102"/>
      <c r="ID931" s="102"/>
      <c r="IE931" s="102"/>
      <c r="IF931" s="102"/>
      <c r="IG931" s="102"/>
      <c r="IH931" s="102"/>
      <c r="II931" s="102"/>
    </row>
    <row r="932" spans="1:243" s="126" customFormat="1" ht="17.25" hidden="1" customHeight="1">
      <c r="A932" s="95" t="s">
        <v>2747</v>
      </c>
      <c r="B932" s="110" t="s">
        <v>2748</v>
      </c>
      <c r="C932" s="123"/>
      <c r="D932" s="56">
        <f t="shared" ref="D932:K932" si="360">SUM(D933)</f>
        <v>0</v>
      </c>
      <c r="E932" s="56">
        <f t="shared" si="360"/>
        <v>0</v>
      </c>
      <c r="F932" s="56">
        <f t="shared" si="360"/>
        <v>0</v>
      </c>
      <c r="G932" s="56">
        <f t="shared" si="360"/>
        <v>0</v>
      </c>
      <c r="H932" s="56">
        <f t="shared" si="360"/>
        <v>0</v>
      </c>
      <c r="I932" s="56">
        <f t="shared" si="360"/>
        <v>0</v>
      </c>
      <c r="J932" s="56">
        <f t="shared" si="360"/>
        <v>0</v>
      </c>
      <c r="K932" s="56">
        <f t="shared" si="360"/>
        <v>0</v>
      </c>
      <c r="HS932" s="104"/>
      <c r="HT932" s="104"/>
      <c r="HU932" s="104"/>
      <c r="HV932" s="104"/>
      <c r="HW932" s="104"/>
      <c r="HX932" s="104"/>
      <c r="HY932" s="104"/>
      <c r="HZ932" s="104"/>
      <c r="IA932" s="104"/>
      <c r="IB932" s="104"/>
      <c r="IC932" s="104"/>
      <c r="ID932" s="104"/>
      <c r="IE932" s="104"/>
      <c r="IF932" s="104"/>
      <c r="IG932" s="104"/>
      <c r="IH932" s="104"/>
      <c r="II932" s="104"/>
    </row>
    <row r="933" spans="1:243" s="147" customFormat="1" ht="16.5" hidden="1" customHeight="1">
      <c r="A933" s="145" t="s">
        <v>2749</v>
      </c>
      <c r="B933" s="146" t="s">
        <v>2750</v>
      </c>
      <c r="C933" s="123"/>
      <c r="D933" s="56">
        <f>SUM(D934:D936)</f>
        <v>0</v>
      </c>
      <c r="E933" s="56">
        <f t="shared" ref="E933:K933" si="361">SUM(E934:E937)</f>
        <v>0</v>
      </c>
      <c r="F933" s="56">
        <f t="shared" si="361"/>
        <v>0</v>
      </c>
      <c r="G933" s="56">
        <f t="shared" si="361"/>
        <v>0</v>
      </c>
      <c r="H933" s="56">
        <f t="shared" si="361"/>
        <v>0</v>
      </c>
      <c r="I933" s="56">
        <f t="shared" si="361"/>
        <v>0</v>
      </c>
      <c r="J933" s="56">
        <f t="shared" si="361"/>
        <v>0</v>
      </c>
      <c r="K933" s="56">
        <f t="shared" si="361"/>
        <v>0</v>
      </c>
      <c r="HS933" s="104"/>
      <c r="HT933" s="104"/>
      <c r="HU933" s="104"/>
      <c r="HV933" s="104"/>
      <c r="HW933" s="104"/>
      <c r="HX933" s="104"/>
      <c r="HY933" s="104"/>
      <c r="HZ933" s="104"/>
      <c r="IA933" s="104"/>
      <c r="IB933" s="104"/>
      <c r="IC933" s="104"/>
      <c r="ID933" s="104"/>
      <c r="IE933" s="104"/>
      <c r="IF933" s="104"/>
      <c r="IG933" s="104"/>
      <c r="IH933" s="104"/>
      <c r="II933" s="104"/>
    </row>
    <row r="934" spans="1:243" s="147" customFormat="1" ht="16.5" hidden="1" customHeight="1">
      <c r="A934" s="93" t="s">
        <v>2751</v>
      </c>
      <c r="B934" s="111" t="s">
        <v>1595</v>
      </c>
      <c r="C934" s="123"/>
      <c r="D934" s="56"/>
      <c r="E934" s="56"/>
      <c r="F934" s="56"/>
      <c r="G934" s="56"/>
      <c r="H934" s="56"/>
      <c r="I934" s="56"/>
      <c r="J934" s="56"/>
      <c r="K934" s="56"/>
      <c r="HS934" s="104"/>
      <c r="HT934" s="104"/>
      <c r="HU934" s="104"/>
      <c r="HV934" s="104"/>
      <c r="HW934" s="104"/>
      <c r="HX934" s="104"/>
      <c r="HY934" s="104"/>
      <c r="HZ934" s="104"/>
      <c r="IA934" s="104"/>
      <c r="IB934" s="104"/>
      <c r="IC934" s="104"/>
      <c r="ID934" s="104"/>
      <c r="IE934" s="104"/>
      <c r="IF934" s="104"/>
      <c r="IG934" s="104"/>
      <c r="IH934" s="104"/>
      <c r="II934" s="104"/>
    </row>
    <row r="935" spans="1:243" s="147" customFormat="1" ht="16.5" hidden="1" customHeight="1">
      <c r="A935" s="93" t="s">
        <v>2754</v>
      </c>
      <c r="B935" s="93" t="s">
        <v>2755</v>
      </c>
      <c r="C935" s="94" t="s">
        <v>2756</v>
      </c>
      <c r="D935" s="56"/>
      <c r="E935" s="56"/>
      <c r="F935" s="56"/>
      <c r="G935" s="56"/>
      <c r="H935" s="56"/>
      <c r="I935" s="56"/>
      <c r="J935" s="56"/>
      <c r="K935" s="56"/>
      <c r="HS935" s="104"/>
      <c r="HT935" s="104"/>
      <c r="HU935" s="104"/>
      <c r="HV935" s="104"/>
      <c r="HW935" s="104"/>
      <c r="HX935" s="104"/>
      <c r="HY935" s="104"/>
      <c r="HZ935" s="104"/>
      <c r="IA935" s="104"/>
      <c r="IB935" s="104"/>
      <c r="IC935" s="104"/>
      <c r="ID935" s="104"/>
      <c r="IE935" s="104"/>
      <c r="IF935" s="104"/>
      <c r="IG935" s="104"/>
      <c r="IH935" s="104"/>
      <c r="II935" s="104"/>
    </row>
    <row r="936" spans="1:243" s="147" customFormat="1" ht="16.5" hidden="1" customHeight="1">
      <c r="A936" s="93" t="s">
        <v>2757</v>
      </c>
      <c r="B936" s="93" t="s">
        <v>2758</v>
      </c>
      <c r="C936" s="94" t="s">
        <v>2759</v>
      </c>
      <c r="D936" s="56"/>
      <c r="E936" s="56"/>
      <c r="F936" s="56"/>
      <c r="G936" s="56"/>
      <c r="H936" s="56"/>
      <c r="I936" s="56"/>
      <c r="J936" s="56"/>
      <c r="K936" s="56"/>
      <c r="HS936" s="104"/>
      <c r="HT936" s="104"/>
      <c r="HU936" s="104"/>
      <c r="HV936" s="104"/>
      <c r="HW936" s="104"/>
      <c r="HX936" s="104"/>
      <c r="HY936" s="104"/>
      <c r="HZ936" s="104"/>
      <c r="IA936" s="104"/>
      <c r="IB936" s="104"/>
      <c r="IC936" s="104"/>
      <c r="ID936" s="104"/>
      <c r="IE936" s="104"/>
      <c r="IF936" s="104"/>
      <c r="IG936" s="104"/>
      <c r="IH936" s="104"/>
      <c r="II936" s="104"/>
    </row>
    <row r="937" spans="1:243" s="169" customFormat="1" ht="16.5" hidden="1" customHeight="1">
      <c r="A937" s="93" t="s">
        <v>2760</v>
      </c>
      <c r="B937" s="93" t="s">
        <v>2761</v>
      </c>
      <c r="C937" s="94" t="s">
        <v>2762</v>
      </c>
      <c r="D937" s="56"/>
      <c r="E937" s="56">
        <v>0</v>
      </c>
      <c r="F937" s="56"/>
      <c r="G937" s="56"/>
      <c r="H937" s="56"/>
      <c r="I937" s="56"/>
      <c r="J937" s="56"/>
      <c r="K937" s="56"/>
      <c r="HS937" s="148"/>
      <c r="HT937" s="148"/>
      <c r="HU937" s="148"/>
      <c r="HV937" s="148"/>
      <c r="HW937" s="148"/>
      <c r="HX937" s="148"/>
      <c r="HY937" s="148"/>
      <c r="HZ937" s="148"/>
      <c r="IA937" s="148"/>
      <c r="IB937" s="148"/>
      <c r="IC937" s="148"/>
      <c r="ID937" s="148"/>
      <c r="IE937" s="148"/>
      <c r="IF937" s="148"/>
      <c r="IG937" s="148"/>
      <c r="IH937" s="148"/>
      <c r="II937" s="148"/>
    </row>
    <row r="938" spans="1:243" s="126" customFormat="1" ht="17.25" hidden="1" customHeight="1">
      <c r="A938" s="95" t="s">
        <v>2763</v>
      </c>
      <c r="B938" s="110" t="s">
        <v>2316</v>
      </c>
      <c r="C938" s="123"/>
      <c r="D938" s="56">
        <f>D939</f>
        <v>1946149.28</v>
      </c>
      <c r="E938" s="56">
        <f t="shared" ref="E938:K939" si="362">E939</f>
        <v>1325948.29</v>
      </c>
      <c r="F938" s="56">
        <f t="shared" si="362"/>
        <v>6708110.370000001</v>
      </c>
      <c r="G938" s="56">
        <f t="shared" si="362"/>
        <v>17571381.5</v>
      </c>
      <c r="H938" s="56">
        <f t="shared" si="362"/>
        <v>0</v>
      </c>
      <c r="I938" s="56">
        <f t="shared" si="362"/>
        <v>0</v>
      </c>
      <c r="J938" s="56">
        <f t="shared" si="362"/>
        <v>0</v>
      </c>
      <c r="K938" s="56">
        <f t="shared" si="362"/>
        <v>0</v>
      </c>
      <c r="HS938" s="104"/>
      <c r="HT938" s="104"/>
      <c r="HU938" s="104"/>
      <c r="HV938" s="104"/>
      <c r="HW938" s="104"/>
      <c r="HX938" s="104"/>
      <c r="HY938" s="104"/>
      <c r="HZ938" s="104"/>
      <c r="IA938" s="104"/>
      <c r="IB938" s="104"/>
      <c r="IC938" s="104"/>
      <c r="ID938" s="104"/>
      <c r="IE938" s="104"/>
      <c r="IF938" s="104"/>
      <c r="IG938" s="104"/>
      <c r="IH938" s="104"/>
      <c r="II938" s="104"/>
    </row>
    <row r="939" spans="1:243" s="147" customFormat="1" ht="16.5" hidden="1" customHeight="1">
      <c r="A939" s="145" t="s">
        <v>2764</v>
      </c>
      <c r="B939" s="146" t="s">
        <v>2316</v>
      </c>
      <c r="C939" s="123"/>
      <c r="D939" s="56">
        <f>D940</f>
        <v>1946149.28</v>
      </c>
      <c r="E939" s="56">
        <f t="shared" si="362"/>
        <v>1325948.29</v>
      </c>
      <c r="F939" s="56">
        <f t="shared" si="362"/>
        <v>6708110.370000001</v>
      </c>
      <c r="G939" s="56">
        <f t="shared" si="362"/>
        <v>17571381.5</v>
      </c>
      <c r="H939" s="56">
        <f t="shared" si="362"/>
        <v>0</v>
      </c>
      <c r="I939" s="56">
        <f t="shared" si="362"/>
        <v>0</v>
      </c>
      <c r="J939" s="56">
        <f t="shared" si="362"/>
        <v>0</v>
      </c>
      <c r="K939" s="56">
        <f t="shared" si="362"/>
        <v>0</v>
      </c>
      <c r="HS939" s="104"/>
      <c r="HT939" s="104"/>
      <c r="HU939" s="104"/>
      <c r="HV939" s="104"/>
      <c r="HW939" s="104"/>
      <c r="HX939" s="104"/>
      <c r="HY939" s="104"/>
      <c r="HZ939" s="104"/>
      <c r="IA939" s="104"/>
      <c r="IB939" s="104"/>
      <c r="IC939" s="104"/>
      <c r="ID939" s="104"/>
      <c r="IE939" s="104"/>
      <c r="IF939" s="104"/>
      <c r="IG939" s="104"/>
      <c r="IH939" s="104"/>
      <c r="II939" s="104"/>
    </row>
    <row r="940" spans="1:243" s="147" customFormat="1" ht="18" hidden="1" customHeight="1">
      <c r="A940" s="145" t="s">
        <v>2765</v>
      </c>
      <c r="B940" s="146" t="s">
        <v>2319</v>
      </c>
      <c r="C940" s="123"/>
      <c r="D940" s="56">
        <f>SUM(D941:D953)</f>
        <v>1946149.28</v>
      </c>
      <c r="E940" s="56">
        <f>SUM(E941:E978)</f>
        <v>1325948.29</v>
      </c>
      <c r="F940" s="56">
        <f>SUM(F941:F984)</f>
        <v>6708110.370000001</v>
      </c>
      <c r="G940" s="56">
        <f>SUM(G941:G987)</f>
        <v>17571381.5</v>
      </c>
      <c r="H940" s="56">
        <f>SUM(H941:H978)</f>
        <v>0</v>
      </c>
      <c r="I940" s="56">
        <f>SUM(I941:I978)</f>
        <v>0</v>
      </c>
      <c r="J940" s="56">
        <f>SUM(J941:J978)</f>
        <v>0</v>
      </c>
      <c r="K940" s="56">
        <f>SUM(K941:K978)</f>
        <v>0</v>
      </c>
      <c r="HS940" s="104"/>
      <c r="HT940" s="104"/>
      <c r="HU940" s="104"/>
      <c r="HV940" s="104"/>
      <c r="HW940" s="104"/>
      <c r="HX940" s="104"/>
      <c r="HY940" s="104"/>
      <c r="HZ940" s="104"/>
      <c r="IA940" s="104"/>
      <c r="IB940" s="104"/>
      <c r="IC940" s="104"/>
      <c r="ID940" s="104"/>
      <c r="IE940" s="104"/>
      <c r="IF940" s="104"/>
      <c r="IG940" s="104"/>
      <c r="IH940" s="104"/>
      <c r="II940" s="104"/>
    </row>
    <row r="941" spans="1:243" s="169" customFormat="1" ht="18" hidden="1" customHeight="1">
      <c r="A941" s="93" t="s">
        <v>2766</v>
      </c>
      <c r="B941" s="93" t="s">
        <v>3342</v>
      </c>
      <c r="C941" s="94" t="s">
        <v>558</v>
      </c>
      <c r="D941" s="58">
        <v>0</v>
      </c>
      <c r="E941" s="58">
        <v>0</v>
      </c>
      <c r="F941" s="58">
        <v>1986062.28</v>
      </c>
      <c r="G941" s="58">
        <f>14400000+900000</f>
        <v>15300000</v>
      </c>
      <c r="H941" s="58"/>
      <c r="I941" s="58"/>
      <c r="J941" s="58"/>
      <c r="K941" s="58"/>
      <c r="HS941" s="148"/>
      <c r="HT941" s="148"/>
      <c r="HU941" s="148"/>
      <c r="HV941" s="148"/>
      <c r="HW941" s="148"/>
      <c r="HX941" s="148"/>
      <c r="HY941" s="148"/>
      <c r="HZ941" s="148"/>
      <c r="IA941" s="148"/>
      <c r="IB941" s="148"/>
      <c r="IC941" s="148"/>
      <c r="ID941" s="148"/>
      <c r="IE941" s="148"/>
      <c r="IF941" s="148"/>
      <c r="IG941" s="148"/>
      <c r="IH941" s="148"/>
      <c r="II941" s="148"/>
    </row>
    <row r="942" spans="1:243" s="147" customFormat="1" ht="18" hidden="1" customHeight="1">
      <c r="A942" s="93" t="s">
        <v>2767</v>
      </c>
      <c r="B942" s="93" t="s">
        <v>1593</v>
      </c>
      <c r="C942" s="94" t="s">
        <v>613</v>
      </c>
      <c r="D942" s="58">
        <v>0</v>
      </c>
      <c r="E942" s="58"/>
      <c r="F942" s="58"/>
      <c r="G942" s="58"/>
      <c r="H942" s="58"/>
      <c r="I942" s="58"/>
      <c r="J942" s="58"/>
      <c r="K942" s="58"/>
      <c r="HS942" s="104"/>
      <c r="HT942" s="104"/>
      <c r="HU942" s="104"/>
      <c r="HV942" s="104"/>
      <c r="HW942" s="104"/>
      <c r="HX942" s="104"/>
      <c r="HY942" s="104"/>
      <c r="HZ942" s="104"/>
      <c r="IA942" s="104"/>
      <c r="IB942" s="104"/>
      <c r="IC942" s="104"/>
      <c r="ID942" s="104"/>
      <c r="IE942" s="104"/>
      <c r="IF942" s="104"/>
      <c r="IG942" s="104"/>
      <c r="IH942" s="104"/>
      <c r="II942" s="104"/>
    </row>
    <row r="943" spans="1:243" s="147" customFormat="1" ht="18" hidden="1" customHeight="1">
      <c r="A943" s="93" t="s">
        <v>2768</v>
      </c>
      <c r="B943" s="93" t="s">
        <v>2769</v>
      </c>
      <c r="C943" s="94" t="s">
        <v>651</v>
      </c>
      <c r="D943" s="58">
        <v>0</v>
      </c>
      <c r="E943" s="58"/>
      <c r="F943" s="58"/>
      <c r="G943" s="58"/>
      <c r="H943" s="58"/>
      <c r="I943" s="58"/>
      <c r="J943" s="58"/>
      <c r="K943" s="58"/>
      <c r="HS943" s="104"/>
      <c r="HT943" s="104"/>
      <c r="HU943" s="104"/>
      <c r="HV943" s="104"/>
      <c r="HW943" s="104"/>
      <c r="HX943" s="104"/>
      <c r="HY943" s="104"/>
      <c r="HZ943" s="104"/>
      <c r="IA943" s="104"/>
      <c r="IB943" s="104"/>
      <c r="IC943" s="104"/>
      <c r="ID943" s="104"/>
      <c r="IE943" s="104"/>
      <c r="IF943" s="104"/>
      <c r="IG943" s="104"/>
      <c r="IH943" s="104"/>
      <c r="II943" s="104"/>
    </row>
    <row r="944" spans="1:243" s="147" customFormat="1" ht="18" hidden="1" customHeight="1">
      <c r="A944" s="93" t="s">
        <v>2770</v>
      </c>
      <c r="B944" s="93" t="s">
        <v>1455</v>
      </c>
      <c r="C944" s="94" t="s">
        <v>683</v>
      </c>
      <c r="D944" s="58">
        <v>73125</v>
      </c>
      <c r="E944" s="58">
        <v>48750</v>
      </c>
      <c r="F944" s="58"/>
      <c r="G944" s="58"/>
      <c r="H944" s="58"/>
      <c r="I944" s="58"/>
      <c r="J944" s="58"/>
      <c r="K944" s="58"/>
      <c r="HS944" s="104"/>
      <c r="HT944" s="104"/>
      <c r="HU944" s="104"/>
      <c r="HV944" s="104"/>
      <c r="HW944" s="104"/>
      <c r="HX944" s="104"/>
      <c r="HY944" s="104"/>
      <c r="HZ944" s="104"/>
      <c r="IA944" s="104"/>
      <c r="IB944" s="104"/>
      <c r="IC944" s="104"/>
      <c r="ID944" s="104"/>
      <c r="IE944" s="104"/>
      <c r="IF944" s="104"/>
      <c r="IG944" s="104"/>
      <c r="IH944" s="104"/>
      <c r="II944" s="104"/>
    </row>
    <row r="945" spans="1:243" s="147" customFormat="1" ht="18" hidden="1" customHeight="1">
      <c r="A945" s="93" t="s">
        <v>2771</v>
      </c>
      <c r="B945" s="93" t="s">
        <v>1594</v>
      </c>
      <c r="C945" s="94" t="s">
        <v>1564</v>
      </c>
      <c r="D945" s="58">
        <v>0</v>
      </c>
      <c r="E945" s="58"/>
      <c r="F945" s="58">
        <v>1755000</v>
      </c>
      <c r="G945" s="58"/>
      <c r="H945" s="58"/>
      <c r="I945" s="58"/>
      <c r="J945" s="58"/>
      <c r="K945" s="58"/>
      <c r="HS945" s="104"/>
      <c r="HT945" s="104"/>
      <c r="HU945" s="104"/>
      <c r="HV945" s="104"/>
      <c r="HW945" s="104"/>
      <c r="HX945" s="104"/>
      <c r="HY945" s="104"/>
      <c r="HZ945" s="104"/>
      <c r="IA945" s="104"/>
      <c r="IB945" s="104"/>
      <c r="IC945" s="104"/>
      <c r="ID945" s="104"/>
      <c r="IE945" s="104"/>
      <c r="IF945" s="104"/>
      <c r="IG945" s="104"/>
      <c r="IH945" s="104"/>
      <c r="II945" s="104"/>
    </row>
    <row r="946" spans="1:243" s="147" customFormat="1" ht="18" hidden="1" customHeight="1">
      <c r="A946" s="93" t="s">
        <v>2772</v>
      </c>
      <c r="B946" s="93" t="s">
        <v>2752</v>
      </c>
      <c r="C946" s="94" t="s">
        <v>2753</v>
      </c>
      <c r="D946" s="58"/>
      <c r="E946" s="58"/>
      <c r="F946" s="58"/>
      <c r="G946" s="58"/>
      <c r="H946" s="58"/>
      <c r="I946" s="58"/>
      <c r="J946" s="58"/>
      <c r="K946" s="58"/>
      <c r="HS946" s="104"/>
      <c r="HT946" s="104"/>
      <c r="HU946" s="104"/>
      <c r="HV946" s="104"/>
      <c r="HW946" s="104"/>
      <c r="HX946" s="104"/>
      <c r="HY946" s="104"/>
      <c r="HZ946" s="104"/>
      <c r="IA946" s="104"/>
      <c r="IB946" s="104"/>
      <c r="IC946" s="104"/>
      <c r="ID946" s="104"/>
      <c r="IE946" s="104"/>
      <c r="IF946" s="104"/>
      <c r="IG946" s="104"/>
      <c r="IH946" s="104"/>
      <c r="II946" s="104"/>
    </row>
    <row r="947" spans="1:243" s="147" customFormat="1" ht="18" hidden="1" customHeight="1">
      <c r="A947" s="93"/>
      <c r="B947" s="93" t="s">
        <v>2773</v>
      </c>
      <c r="C947" s="94" t="s">
        <v>1567</v>
      </c>
      <c r="D947" s="58">
        <v>714177.7</v>
      </c>
      <c r="E947" s="58"/>
      <c r="F947" s="58"/>
      <c r="G947" s="58"/>
      <c r="H947" s="58"/>
      <c r="I947" s="58"/>
      <c r="J947" s="58"/>
      <c r="K947" s="58"/>
      <c r="HS947" s="104"/>
      <c r="HT947" s="104"/>
      <c r="HU947" s="104"/>
      <c r="HV947" s="104"/>
      <c r="HW947" s="104"/>
      <c r="HX947" s="104"/>
      <c r="HY947" s="104"/>
      <c r="HZ947" s="104"/>
      <c r="IA947" s="104"/>
      <c r="IB947" s="104"/>
      <c r="IC947" s="104"/>
      <c r="ID947" s="104"/>
      <c r="IE947" s="104"/>
      <c r="IF947" s="104"/>
      <c r="IG947" s="104"/>
      <c r="IH947" s="104"/>
      <c r="II947" s="104"/>
    </row>
    <row r="948" spans="1:243" s="147" customFormat="1" ht="18" hidden="1" customHeight="1">
      <c r="A948" s="93" t="s">
        <v>2774</v>
      </c>
      <c r="B948" s="93" t="s">
        <v>2775</v>
      </c>
      <c r="C948" s="94" t="s">
        <v>2082</v>
      </c>
      <c r="D948" s="58">
        <v>205421.58000000002</v>
      </c>
      <c r="E948" s="58">
        <v>51355.4</v>
      </c>
      <c r="F948" s="58"/>
      <c r="G948" s="58"/>
      <c r="H948" s="58"/>
      <c r="I948" s="58"/>
      <c r="J948" s="58"/>
      <c r="K948" s="58"/>
      <c r="HS948" s="104"/>
      <c r="HT948" s="104"/>
      <c r="HU948" s="104"/>
      <c r="HV948" s="104"/>
      <c r="HW948" s="104"/>
      <c r="HX948" s="104"/>
      <c r="HY948" s="104"/>
      <c r="HZ948" s="104"/>
      <c r="IA948" s="104"/>
      <c r="IB948" s="104"/>
      <c r="IC948" s="104"/>
      <c r="ID948" s="104"/>
      <c r="IE948" s="104"/>
      <c r="IF948" s="104"/>
      <c r="IG948" s="104"/>
      <c r="IH948" s="104"/>
      <c r="II948" s="104"/>
    </row>
    <row r="949" spans="1:243" s="121" customFormat="1" hidden="1">
      <c r="A949" s="93" t="s">
        <v>2776</v>
      </c>
      <c r="B949" s="93" t="s">
        <v>2777</v>
      </c>
      <c r="C949" s="94" t="s">
        <v>1557</v>
      </c>
      <c r="D949" s="58">
        <v>146250</v>
      </c>
      <c r="E949" s="58"/>
      <c r="F949" s="58"/>
      <c r="G949" s="58"/>
      <c r="H949" s="58"/>
      <c r="I949" s="58"/>
      <c r="J949" s="58"/>
      <c r="K949" s="58"/>
      <c r="HS949" s="122"/>
      <c r="HT949" s="122"/>
      <c r="HU949" s="122"/>
      <c r="HV949" s="122"/>
      <c r="HW949" s="122"/>
      <c r="HX949" s="122"/>
      <c r="HY949" s="122"/>
      <c r="HZ949" s="122"/>
      <c r="IA949" s="122"/>
      <c r="IB949" s="122"/>
      <c r="IC949" s="122"/>
      <c r="ID949" s="122"/>
      <c r="IE949" s="122"/>
      <c r="IF949" s="122"/>
      <c r="IG949" s="122"/>
      <c r="IH949" s="122"/>
      <c r="II949" s="122"/>
    </row>
    <row r="950" spans="1:243" s="121" customFormat="1" hidden="1">
      <c r="A950" s="93" t="s">
        <v>2778</v>
      </c>
      <c r="B950" s="93" t="s">
        <v>2779</v>
      </c>
      <c r="C950" s="94" t="s">
        <v>1569</v>
      </c>
      <c r="D950" s="58">
        <v>121875</v>
      </c>
      <c r="E950" s="58"/>
      <c r="F950" s="58"/>
      <c r="G950" s="58"/>
      <c r="H950" s="58"/>
      <c r="I950" s="58"/>
      <c r="J950" s="58"/>
      <c r="K950" s="58"/>
      <c r="HS950" s="122"/>
      <c r="HT950" s="122"/>
      <c r="HU950" s="122"/>
      <c r="HV950" s="122"/>
      <c r="HW950" s="122"/>
      <c r="HX950" s="122"/>
      <c r="HY950" s="122"/>
      <c r="HZ950" s="122"/>
      <c r="IA950" s="122"/>
      <c r="IB950" s="122"/>
      <c r="IC950" s="122"/>
      <c r="ID950" s="122"/>
      <c r="IE950" s="122"/>
      <c r="IF950" s="122"/>
      <c r="IG950" s="122"/>
      <c r="IH950" s="122"/>
      <c r="II950" s="122"/>
    </row>
    <row r="951" spans="1:243" s="121" customFormat="1" hidden="1">
      <c r="A951" s="93" t="s">
        <v>3233</v>
      </c>
      <c r="B951" s="93" t="s">
        <v>2780</v>
      </c>
      <c r="C951" s="94" t="s">
        <v>2097</v>
      </c>
      <c r="D951" s="58">
        <v>146250</v>
      </c>
      <c r="E951" s="58"/>
      <c r="F951" s="58"/>
      <c r="G951" s="58"/>
      <c r="H951" s="58"/>
      <c r="I951" s="58"/>
      <c r="J951" s="58"/>
      <c r="K951" s="58"/>
      <c r="HS951" s="122"/>
      <c r="HT951" s="122"/>
      <c r="HU951" s="122"/>
      <c r="HV951" s="122"/>
      <c r="HW951" s="122"/>
      <c r="HX951" s="122"/>
      <c r="HY951" s="122"/>
      <c r="HZ951" s="122"/>
      <c r="IA951" s="122"/>
      <c r="IB951" s="122"/>
      <c r="IC951" s="122"/>
      <c r="ID951" s="122"/>
      <c r="IE951" s="122"/>
      <c r="IF951" s="122"/>
      <c r="IG951" s="122"/>
      <c r="IH951" s="122"/>
      <c r="II951" s="122"/>
    </row>
    <row r="952" spans="1:243" s="121" customFormat="1" hidden="1">
      <c r="A952" s="93" t="s">
        <v>3234</v>
      </c>
      <c r="B952" s="93" t="s">
        <v>2781</v>
      </c>
      <c r="C952" s="94" t="s">
        <v>2100</v>
      </c>
      <c r="D952" s="58">
        <v>292500</v>
      </c>
      <c r="E952" s="58"/>
      <c r="F952" s="58"/>
      <c r="G952" s="58"/>
      <c r="H952" s="58"/>
      <c r="I952" s="58"/>
      <c r="J952" s="58"/>
      <c r="K952" s="58"/>
      <c r="HS952" s="122"/>
      <c r="HT952" s="122"/>
      <c r="HU952" s="122"/>
      <c r="HV952" s="122"/>
      <c r="HW952" s="122"/>
      <c r="HX952" s="122"/>
      <c r="HY952" s="122"/>
      <c r="HZ952" s="122"/>
      <c r="IA952" s="122"/>
      <c r="IB952" s="122"/>
      <c r="IC952" s="122"/>
      <c r="ID952" s="122"/>
      <c r="IE952" s="122"/>
      <c r="IF952" s="122"/>
      <c r="IG952" s="122"/>
      <c r="IH952" s="122"/>
      <c r="II952" s="122"/>
    </row>
    <row r="953" spans="1:243" s="121" customFormat="1" ht="13.5" hidden="1" customHeight="1">
      <c r="A953" s="93" t="s">
        <v>2782</v>
      </c>
      <c r="B953" s="93" t="s">
        <v>2783</v>
      </c>
      <c r="C953" s="94" t="s">
        <v>2094</v>
      </c>
      <c r="D953" s="58">
        <v>246550</v>
      </c>
      <c r="E953" s="58">
        <v>246550</v>
      </c>
      <c r="F953" s="58"/>
      <c r="G953" s="58"/>
      <c r="H953" s="58"/>
      <c r="I953" s="58"/>
      <c r="J953" s="58"/>
      <c r="K953" s="58"/>
      <c r="HS953" s="122"/>
      <c r="HT953" s="122"/>
      <c r="HU953" s="122"/>
      <c r="HV953" s="122"/>
      <c r="HW953" s="122"/>
      <c r="HX953" s="122"/>
      <c r="HY953" s="122"/>
      <c r="HZ953" s="122"/>
      <c r="IA953" s="122"/>
      <c r="IB953" s="122"/>
      <c r="IC953" s="122"/>
      <c r="ID953" s="122"/>
      <c r="IE953" s="122"/>
      <c r="IF953" s="122"/>
      <c r="IG953" s="122"/>
      <c r="IH953" s="122"/>
      <c r="II953" s="122"/>
    </row>
    <row r="954" spans="1:243" s="121" customFormat="1" ht="13.5" hidden="1" customHeight="1">
      <c r="A954" s="93" t="s">
        <v>3101</v>
      </c>
      <c r="B954" s="93" t="s">
        <v>3235</v>
      </c>
      <c r="C954" s="94" t="s">
        <v>3102</v>
      </c>
      <c r="D954" s="58"/>
      <c r="E954" s="58">
        <v>88062.62</v>
      </c>
      <c r="F954" s="58"/>
      <c r="G954" s="58"/>
      <c r="H954" s="58"/>
      <c r="I954" s="58"/>
      <c r="J954" s="58"/>
      <c r="K954" s="58"/>
      <c r="HS954" s="122"/>
      <c r="HT954" s="122"/>
      <c r="HU954" s="122"/>
      <c r="HV954" s="122"/>
      <c r="HW954" s="122"/>
      <c r="HX954" s="122"/>
      <c r="HY954" s="122"/>
      <c r="HZ954" s="122"/>
      <c r="IA954" s="122"/>
      <c r="IB954" s="122"/>
      <c r="IC954" s="122"/>
      <c r="ID954" s="122"/>
      <c r="IE954" s="122"/>
      <c r="IF954" s="122"/>
      <c r="IG954" s="122"/>
      <c r="IH954" s="122"/>
      <c r="II954" s="122"/>
    </row>
    <row r="955" spans="1:243" s="175" customFormat="1" ht="15.75" hidden="1" customHeight="1">
      <c r="A955" s="93" t="s">
        <v>3055</v>
      </c>
      <c r="B955" s="93" t="s">
        <v>3056</v>
      </c>
      <c r="C955" s="94" t="s">
        <v>3057</v>
      </c>
      <c r="D955" s="58"/>
      <c r="E955" s="58">
        <v>185909.98</v>
      </c>
      <c r="F955" s="58"/>
      <c r="G955" s="58"/>
      <c r="H955" s="58"/>
      <c r="I955" s="58"/>
      <c r="J955" s="58"/>
      <c r="K955" s="58"/>
      <c r="HS955" s="150"/>
      <c r="HT955" s="150"/>
      <c r="HU955" s="150"/>
      <c r="HV955" s="150"/>
      <c r="HW955" s="150"/>
      <c r="HX955" s="150"/>
      <c r="HY955" s="150"/>
      <c r="HZ955" s="150"/>
      <c r="IA955" s="150"/>
      <c r="IB955" s="150"/>
      <c r="IC955" s="150"/>
      <c r="ID955" s="150"/>
      <c r="IE955" s="150"/>
      <c r="IF955" s="150"/>
      <c r="IG955" s="150"/>
      <c r="IH955" s="150"/>
      <c r="II955" s="150"/>
    </row>
    <row r="956" spans="1:243" s="175" customFormat="1" ht="15.75" hidden="1" customHeight="1">
      <c r="A956" s="93" t="s">
        <v>3048</v>
      </c>
      <c r="B956" s="93" t="s">
        <v>3049</v>
      </c>
      <c r="C956" s="94" t="s">
        <v>3031</v>
      </c>
      <c r="D956" s="58"/>
      <c r="E956" s="58">
        <v>283757.34000000003</v>
      </c>
      <c r="F956" s="58"/>
      <c r="G956" s="58"/>
      <c r="H956" s="58"/>
      <c r="I956" s="58"/>
      <c r="J956" s="58"/>
      <c r="K956" s="58"/>
      <c r="HS956" s="150"/>
      <c r="HT956" s="150"/>
      <c r="HU956" s="150"/>
      <c r="HV956" s="150"/>
      <c r="HW956" s="150"/>
      <c r="HX956" s="150"/>
      <c r="HY956" s="150"/>
      <c r="HZ956" s="150"/>
      <c r="IA956" s="150"/>
      <c r="IB956" s="150"/>
      <c r="IC956" s="150"/>
      <c r="ID956" s="150"/>
      <c r="IE956" s="150"/>
      <c r="IF956" s="150"/>
      <c r="IG956" s="150"/>
      <c r="IH956" s="150"/>
      <c r="II956" s="150"/>
    </row>
    <row r="957" spans="1:243" s="175" customFormat="1" ht="15.75" hidden="1" customHeight="1">
      <c r="A957" s="93" t="s">
        <v>3103</v>
      </c>
      <c r="B957" s="93" t="s">
        <v>3236</v>
      </c>
      <c r="C957" s="94" t="s">
        <v>3105</v>
      </c>
      <c r="D957" s="58"/>
      <c r="E957" s="58">
        <v>88062.62</v>
      </c>
      <c r="F957" s="58"/>
      <c r="G957" s="58"/>
      <c r="H957" s="58"/>
      <c r="I957" s="58"/>
      <c r="J957" s="58"/>
      <c r="K957" s="58"/>
      <c r="HS957" s="150"/>
      <c r="HT957" s="150"/>
      <c r="HU957" s="150"/>
      <c r="HV957" s="150"/>
      <c r="HW957" s="150"/>
      <c r="HX957" s="150"/>
      <c r="HY957" s="150"/>
      <c r="HZ957" s="150"/>
      <c r="IA957" s="150"/>
      <c r="IB957" s="150"/>
      <c r="IC957" s="150"/>
      <c r="ID957" s="150"/>
      <c r="IE957" s="150"/>
      <c r="IF957" s="150"/>
      <c r="IG957" s="150"/>
      <c r="IH957" s="150"/>
      <c r="II957" s="150"/>
    </row>
    <row r="958" spans="1:243" s="175" customFormat="1" ht="15.75" hidden="1" customHeight="1">
      <c r="A958" s="93" t="s">
        <v>3104</v>
      </c>
      <c r="B958" s="93" t="s">
        <v>3237</v>
      </c>
      <c r="C958" s="94"/>
      <c r="D958" s="58"/>
      <c r="E958" s="58"/>
      <c r="F958" s="58"/>
      <c r="G958" s="58"/>
      <c r="H958" s="58"/>
      <c r="I958" s="58"/>
      <c r="J958" s="58"/>
      <c r="K958" s="58"/>
      <c r="HS958" s="150"/>
      <c r="HT958" s="150"/>
      <c r="HU958" s="150"/>
      <c r="HV958" s="150"/>
      <c r="HW958" s="150"/>
      <c r="HX958" s="150"/>
      <c r="HY958" s="150"/>
      <c r="HZ958" s="150"/>
      <c r="IA958" s="150"/>
      <c r="IB958" s="150"/>
      <c r="IC958" s="150"/>
      <c r="ID958" s="150"/>
      <c r="IE958" s="150"/>
      <c r="IF958" s="150"/>
      <c r="IG958" s="150"/>
      <c r="IH958" s="150"/>
      <c r="II958" s="150"/>
    </row>
    <row r="959" spans="1:243" s="175" customFormat="1" ht="15.75" hidden="1" customHeight="1">
      <c r="A959" s="93" t="s">
        <v>3050</v>
      </c>
      <c r="B959" s="93" t="s">
        <v>3051</v>
      </c>
      <c r="C959" s="94" t="s">
        <v>3029</v>
      </c>
      <c r="D959" s="58"/>
      <c r="E959" s="58">
        <v>234833.66</v>
      </c>
      <c r="F959" s="58"/>
      <c r="G959" s="58"/>
      <c r="H959" s="58"/>
      <c r="I959" s="58"/>
      <c r="J959" s="58"/>
      <c r="K959" s="58"/>
      <c r="HS959" s="150"/>
      <c r="HT959" s="150"/>
      <c r="HU959" s="150"/>
      <c r="HV959" s="150"/>
      <c r="HW959" s="150"/>
      <c r="HX959" s="150"/>
      <c r="HY959" s="150"/>
      <c r="HZ959" s="150"/>
      <c r="IA959" s="150"/>
      <c r="IB959" s="150"/>
      <c r="IC959" s="150"/>
      <c r="ID959" s="150"/>
      <c r="IE959" s="150"/>
      <c r="IF959" s="150"/>
      <c r="IG959" s="150"/>
      <c r="IH959" s="150"/>
      <c r="II959" s="150"/>
    </row>
    <row r="960" spans="1:243" s="175" customFormat="1" ht="15.75" hidden="1" customHeight="1">
      <c r="A960" s="93" t="s">
        <v>3121</v>
      </c>
      <c r="B960" s="93" t="s">
        <v>3088</v>
      </c>
      <c r="C960" s="94" t="s">
        <v>3087</v>
      </c>
      <c r="D960" s="58"/>
      <c r="E960" s="58"/>
      <c r="F960" s="58"/>
      <c r="G960" s="58"/>
      <c r="H960" s="58"/>
      <c r="I960" s="58"/>
      <c r="J960" s="58"/>
      <c r="K960" s="58"/>
      <c r="HS960" s="150"/>
      <c r="HT960" s="150"/>
      <c r="HU960" s="150"/>
      <c r="HV960" s="150"/>
      <c r="HW960" s="150"/>
      <c r="HX960" s="150"/>
      <c r="HY960" s="150"/>
      <c r="HZ960" s="150"/>
      <c r="IA960" s="150"/>
      <c r="IB960" s="150"/>
      <c r="IC960" s="150"/>
      <c r="ID960" s="150"/>
      <c r="IE960" s="150"/>
      <c r="IF960" s="150"/>
      <c r="IG960" s="150"/>
      <c r="IH960" s="150"/>
      <c r="II960" s="150"/>
    </row>
    <row r="961" spans="1:243" s="175" customFormat="1" ht="15.75" hidden="1" customHeight="1">
      <c r="A961" s="93" t="s">
        <v>3122</v>
      </c>
      <c r="B961" s="93" t="s">
        <v>3089</v>
      </c>
      <c r="C961" s="94" t="s">
        <v>3090</v>
      </c>
      <c r="D961" s="58"/>
      <c r="E961" s="58"/>
      <c r="F961" s="58"/>
      <c r="G961" s="58"/>
      <c r="H961" s="58"/>
      <c r="I961" s="58"/>
      <c r="J961" s="58"/>
      <c r="K961" s="58"/>
      <c r="HS961" s="150"/>
      <c r="HT961" s="150"/>
      <c r="HU961" s="150"/>
      <c r="HV961" s="150"/>
      <c r="HW961" s="150"/>
      <c r="HX961" s="150"/>
      <c r="HY961" s="150"/>
      <c r="HZ961" s="150"/>
      <c r="IA961" s="150"/>
      <c r="IB961" s="150"/>
      <c r="IC961" s="150"/>
      <c r="ID961" s="150"/>
      <c r="IE961" s="150"/>
      <c r="IF961" s="150"/>
      <c r="IG961" s="150"/>
      <c r="IH961" s="150"/>
      <c r="II961" s="150"/>
    </row>
    <row r="962" spans="1:243" s="175" customFormat="1" ht="15.75" hidden="1" customHeight="1">
      <c r="A962" s="93" t="s">
        <v>3119</v>
      </c>
      <c r="B962" s="93" t="s">
        <v>3083</v>
      </c>
      <c r="C962" s="94" t="s">
        <v>3084</v>
      </c>
      <c r="D962" s="58"/>
      <c r="E962" s="58"/>
      <c r="F962" s="58"/>
      <c r="G962" s="58"/>
      <c r="H962" s="58"/>
      <c r="I962" s="58"/>
      <c r="J962" s="58"/>
      <c r="K962" s="58"/>
      <c r="HS962" s="150"/>
      <c r="HT962" s="150"/>
      <c r="HU962" s="150"/>
      <c r="HV962" s="150"/>
      <c r="HW962" s="150"/>
      <c r="HX962" s="150"/>
      <c r="HY962" s="150"/>
      <c r="HZ962" s="150"/>
      <c r="IA962" s="150"/>
      <c r="IB962" s="150"/>
      <c r="IC962" s="150"/>
      <c r="ID962" s="150"/>
      <c r="IE962" s="150"/>
      <c r="IF962" s="150"/>
      <c r="IG962" s="150"/>
      <c r="IH962" s="150"/>
      <c r="II962" s="150"/>
    </row>
    <row r="963" spans="1:243" s="175" customFormat="1" ht="15.75" hidden="1" customHeight="1">
      <c r="A963" s="93" t="s">
        <v>3127</v>
      </c>
      <c r="B963" s="93" t="s">
        <v>3100</v>
      </c>
      <c r="C963" s="94" t="s">
        <v>3099</v>
      </c>
      <c r="D963" s="58"/>
      <c r="E963" s="58"/>
      <c r="F963" s="58">
        <v>45031.43</v>
      </c>
      <c r="G963" s="58"/>
      <c r="H963" s="58"/>
      <c r="I963" s="58"/>
      <c r="J963" s="58"/>
      <c r="K963" s="58"/>
      <c r="HS963" s="150"/>
      <c r="HT963" s="150"/>
      <c r="HU963" s="150"/>
      <c r="HV963" s="150"/>
      <c r="HW963" s="150"/>
      <c r="HX963" s="150"/>
      <c r="HY963" s="150"/>
      <c r="HZ963" s="150"/>
      <c r="IA963" s="150"/>
      <c r="IB963" s="150"/>
      <c r="IC963" s="150"/>
      <c r="ID963" s="150"/>
      <c r="IE963" s="150"/>
      <c r="IF963" s="150"/>
      <c r="IG963" s="150"/>
      <c r="IH963" s="150"/>
      <c r="II963" s="150"/>
    </row>
    <row r="964" spans="1:243" s="175" customFormat="1" ht="15.75" hidden="1" customHeight="1">
      <c r="A964" s="93" t="s">
        <v>3125</v>
      </c>
      <c r="B964" s="93" t="s">
        <v>3093</v>
      </c>
      <c r="C964" s="94" t="s">
        <v>3096</v>
      </c>
      <c r="D964" s="58"/>
      <c r="E964" s="58"/>
      <c r="F964" s="58"/>
      <c r="G964" s="58"/>
      <c r="H964" s="58"/>
      <c r="I964" s="58"/>
      <c r="J964" s="58"/>
      <c r="K964" s="58"/>
      <c r="HS964" s="150"/>
      <c r="HT964" s="150"/>
      <c r="HU964" s="150"/>
      <c r="HV964" s="150"/>
      <c r="HW964" s="150"/>
      <c r="HX964" s="150"/>
      <c r="HY964" s="150"/>
      <c r="HZ964" s="150"/>
      <c r="IA964" s="150"/>
      <c r="IB964" s="150"/>
      <c r="IC964" s="150"/>
      <c r="ID964" s="150"/>
      <c r="IE964" s="150"/>
      <c r="IF964" s="150"/>
      <c r="IG964" s="150"/>
      <c r="IH964" s="150"/>
      <c r="II964" s="150"/>
    </row>
    <row r="965" spans="1:243" s="175" customFormat="1" ht="15.75" hidden="1" customHeight="1">
      <c r="A965" s="93" t="s">
        <v>3126</v>
      </c>
      <c r="B965" s="93" t="s">
        <v>3097</v>
      </c>
      <c r="C965" s="94" t="s">
        <v>3098</v>
      </c>
      <c r="D965" s="58"/>
      <c r="E965" s="58"/>
      <c r="F965" s="58"/>
      <c r="G965" s="58"/>
      <c r="H965" s="58"/>
      <c r="I965" s="58"/>
      <c r="J965" s="58"/>
      <c r="K965" s="58"/>
      <c r="HS965" s="150"/>
      <c r="HT965" s="150"/>
      <c r="HU965" s="150"/>
      <c r="HV965" s="150"/>
      <c r="HW965" s="150"/>
      <c r="HX965" s="150"/>
      <c r="HY965" s="150"/>
      <c r="HZ965" s="150"/>
      <c r="IA965" s="150"/>
      <c r="IB965" s="150"/>
      <c r="IC965" s="150"/>
      <c r="ID965" s="150"/>
      <c r="IE965" s="150"/>
      <c r="IF965" s="150"/>
      <c r="IG965" s="150"/>
      <c r="IH965" s="150"/>
      <c r="II965" s="150"/>
    </row>
    <row r="966" spans="1:243" s="175" customFormat="1" ht="15.75" hidden="1" customHeight="1">
      <c r="A966" s="93" t="s">
        <v>3120</v>
      </c>
      <c r="B966" s="93" t="s">
        <v>3085</v>
      </c>
      <c r="C966" s="94" t="s">
        <v>3086</v>
      </c>
      <c r="D966" s="58"/>
      <c r="E966" s="58"/>
      <c r="F966" s="58"/>
      <c r="G966" s="58">
        <v>222857.14</v>
      </c>
      <c r="H966" s="58"/>
      <c r="I966" s="58"/>
      <c r="J966" s="58"/>
      <c r="K966" s="58"/>
      <c r="HS966" s="150"/>
      <c r="HT966" s="150"/>
      <c r="HU966" s="150"/>
      <c r="HV966" s="150"/>
      <c r="HW966" s="150"/>
      <c r="HX966" s="150"/>
      <c r="HY966" s="150"/>
      <c r="HZ966" s="150"/>
      <c r="IA966" s="150"/>
      <c r="IB966" s="150"/>
      <c r="IC966" s="150"/>
      <c r="ID966" s="150"/>
      <c r="IE966" s="150"/>
      <c r="IF966" s="150"/>
      <c r="IG966" s="150"/>
      <c r="IH966" s="150"/>
      <c r="II966" s="150"/>
    </row>
    <row r="967" spans="1:243" s="175" customFormat="1" ht="15.75" hidden="1" customHeight="1">
      <c r="A967" s="93" t="s">
        <v>3124</v>
      </c>
      <c r="B967" s="93" t="s">
        <v>3095</v>
      </c>
      <c r="C967" s="94" t="s">
        <v>3094</v>
      </c>
      <c r="D967" s="58"/>
      <c r="E967" s="58"/>
      <c r="F967" s="58"/>
      <c r="G967" s="58"/>
      <c r="H967" s="58"/>
      <c r="I967" s="58"/>
      <c r="J967" s="58"/>
      <c r="K967" s="58"/>
      <c r="HS967" s="150"/>
      <c r="HT967" s="150"/>
      <c r="HU967" s="150"/>
      <c r="HV967" s="150"/>
      <c r="HW967" s="150"/>
      <c r="HX967" s="150"/>
      <c r="HY967" s="150"/>
      <c r="HZ967" s="150"/>
      <c r="IA967" s="150"/>
      <c r="IB967" s="150"/>
      <c r="IC967" s="150"/>
      <c r="ID967" s="150"/>
      <c r="IE967" s="150"/>
      <c r="IF967" s="150"/>
      <c r="IG967" s="150"/>
      <c r="IH967" s="150"/>
      <c r="II967" s="150"/>
    </row>
    <row r="968" spans="1:243" s="175" customFormat="1" ht="15.75" hidden="1" customHeight="1">
      <c r="A968" s="93" t="s">
        <v>3111</v>
      </c>
      <c r="B968" s="93" t="s">
        <v>3110</v>
      </c>
      <c r="C968" s="94" t="s">
        <v>3077</v>
      </c>
      <c r="D968" s="58"/>
      <c r="E968" s="58"/>
      <c r="F968" s="58">
        <v>295300</v>
      </c>
      <c r="G968" s="58"/>
      <c r="H968" s="58"/>
      <c r="I968" s="58"/>
      <c r="J968" s="58"/>
      <c r="K968" s="58"/>
      <c r="HS968" s="150"/>
      <c r="HT968" s="150"/>
      <c r="HU968" s="150"/>
      <c r="HV968" s="150"/>
      <c r="HW968" s="150"/>
      <c r="HX968" s="150"/>
      <c r="HY968" s="150"/>
      <c r="HZ968" s="150"/>
      <c r="IA968" s="150"/>
      <c r="IB968" s="150"/>
      <c r="IC968" s="150"/>
      <c r="ID968" s="150"/>
      <c r="IE968" s="150"/>
      <c r="IF968" s="150"/>
      <c r="IG968" s="150"/>
      <c r="IH968" s="150"/>
      <c r="II968" s="150"/>
    </row>
    <row r="969" spans="1:243" s="175" customFormat="1" ht="15.75" hidden="1" customHeight="1">
      <c r="A969" s="93" t="s">
        <v>3112</v>
      </c>
      <c r="B969" s="93" t="s">
        <v>3113</v>
      </c>
      <c r="C969" s="94" t="s">
        <v>3078</v>
      </c>
      <c r="D969" s="58"/>
      <c r="E969" s="58"/>
      <c r="F969" s="58">
        <v>493100</v>
      </c>
      <c r="G969" s="58"/>
      <c r="H969" s="58"/>
      <c r="I969" s="58"/>
      <c r="J969" s="58"/>
      <c r="K969" s="58"/>
      <c r="HS969" s="150"/>
      <c r="HT969" s="150"/>
      <c r="HU969" s="150"/>
      <c r="HV969" s="150"/>
      <c r="HW969" s="150"/>
      <c r="HX969" s="150"/>
      <c r="HY969" s="150"/>
      <c r="HZ969" s="150"/>
      <c r="IA969" s="150"/>
      <c r="IB969" s="150"/>
      <c r="IC969" s="150"/>
      <c r="ID969" s="150"/>
      <c r="IE969" s="150"/>
      <c r="IF969" s="150"/>
      <c r="IG969" s="150"/>
      <c r="IH969" s="150"/>
      <c r="II969" s="150"/>
    </row>
    <row r="970" spans="1:243" s="175" customFormat="1" ht="15.75" hidden="1" customHeight="1">
      <c r="A970" s="93" t="s">
        <v>3114</v>
      </c>
      <c r="B970" s="93" t="s">
        <v>3128</v>
      </c>
      <c r="C970" s="94" t="s">
        <v>3079</v>
      </c>
      <c r="D970" s="58"/>
      <c r="E970" s="58"/>
      <c r="F970" s="58"/>
      <c r="G970" s="58"/>
      <c r="H970" s="58"/>
      <c r="I970" s="58"/>
      <c r="J970" s="58"/>
      <c r="K970" s="58"/>
      <c r="HS970" s="150"/>
      <c r="HT970" s="150"/>
      <c r="HU970" s="150"/>
      <c r="HV970" s="150"/>
      <c r="HW970" s="150"/>
      <c r="HX970" s="150"/>
      <c r="HY970" s="150"/>
      <c r="HZ970" s="150"/>
      <c r="IA970" s="150"/>
      <c r="IB970" s="150"/>
      <c r="IC970" s="150"/>
      <c r="ID970" s="150"/>
      <c r="IE970" s="150"/>
      <c r="IF970" s="150"/>
      <c r="IG970" s="150"/>
      <c r="IH970" s="150"/>
      <c r="II970" s="150"/>
    </row>
    <row r="971" spans="1:243" s="175" customFormat="1" ht="15.75" hidden="1" customHeight="1">
      <c r="A971" s="93" t="s">
        <v>3115</v>
      </c>
      <c r="B971" s="93" t="s">
        <v>3116</v>
      </c>
      <c r="C971" s="94" t="s">
        <v>3081</v>
      </c>
      <c r="D971" s="58"/>
      <c r="E971" s="58"/>
      <c r="F971" s="58">
        <v>216380.95</v>
      </c>
      <c r="G971" s="58"/>
      <c r="H971" s="58"/>
      <c r="I971" s="58"/>
      <c r="J971" s="58"/>
      <c r="K971" s="58"/>
      <c r="HS971" s="150"/>
      <c r="HT971" s="150"/>
      <c r="HU971" s="150"/>
      <c r="HV971" s="150"/>
      <c r="HW971" s="150"/>
      <c r="HX971" s="150"/>
      <c r="HY971" s="150"/>
      <c r="HZ971" s="150"/>
      <c r="IA971" s="150"/>
      <c r="IB971" s="150"/>
      <c r="IC971" s="150"/>
      <c r="ID971" s="150"/>
      <c r="IE971" s="150"/>
      <c r="IF971" s="150"/>
      <c r="IG971" s="150"/>
      <c r="IH971" s="150"/>
      <c r="II971" s="150"/>
    </row>
    <row r="972" spans="1:243" s="175" customFormat="1" ht="15.75" hidden="1" customHeight="1">
      <c r="A972" s="93" t="s">
        <v>3117</v>
      </c>
      <c r="B972" s="93" t="s">
        <v>3118</v>
      </c>
      <c r="C972" s="94" t="s">
        <v>3080</v>
      </c>
      <c r="D972" s="58"/>
      <c r="E972" s="58"/>
      <c r="F972" s="58">
        <v>178285.71</v>
      </c>
      <c r="G972" s="58"/>
      <c r="H972" s="58"/>
      <c r="I972" s="58"/>
      <c r="J972" s="58"/>
      <c r="K972" s="58"/>
      <c r="HS972" s="150"/>
      <c r="HT972" s="150"/>
      <c r="HU972" s="150"/>
      <c r="HV972" s="150"/>
      <c r="HW972" s="150"/>
      <c r="HX972" s="150"/>
      <c r="HY972" s="150"/>
      <c r="HZ972" s="150"/>
      <c r="IA972" s="150"/>
      <c r="IB972" s="150"/>
      <c r="IC972" s="150"/>
      <c r="ID972" s="150"/>
      <c r="IE972" s="150"/>
      <c r="IF972" s="150"/>
      <c r="IG972" s="150"/>
      <c r="IH972" s="150"/>
      <c r="II972" s="150"/>
    </row>
    <row r="973" spans="1:243" s="175" customFormat="1" ht="15.75" hidden="1" customHeight="1">
      <c r="A973" s="93" t="s">
        <v>3107</v>
      </c>
      <c r="B973" s="93" t="s">
        <v>3129</v>
      </c>
      <c r="C973" s="94" t="s">
        <v>2756</v>
      </c>
      <c r="D973" s="58"/>
      <c r="E973" s="58"/>
      <c r="F973" s="58">
        <v>493100</v>
      </c>
      <c r="G973" s="58"/>
      <c r="H973" s="58"/>
      <c r="I973" s="58"/>
      <c r="J973" s="58"/>
      <c r="K973" s="58"/>
      <c r="HS973" s="150"/>
      <c r="HT973" s="150"/>
      <c r="HU973" s="150"/>
      <c r="HV973" s="150"/>
      <c r="HW973" s="150"/>
      <c r="HX973" s="150"/>
      <c r="HY973" s="150"/>
      <c r="HZ973" s="150"/>
      <c r="IA973" s="150"/>
      <c r="IB973" s="150"/>
      <c r="IC973" s="150"/>
      <c r="ID973" s="150"/>
      <c r="IE973" s="150"/>
      <c r="IF973" s="150"/>
      <c r="IG973" s="150"/>
      <c r="IH973" s="150"/>
      <c r="II973" s="150"/>
    </row>
    <row r="974" spans="1:243" s="175" customFormat="1" ht="15.75" hidden="1" customHeight="1">
      <c r="A974" s="93" t="s">
        <v>3108</v>
      </c>
      <c r="B974" s="93" t="s">
        <v>3130</v>
      </c>
      <c r="C974" s="94" t="s">
        <v>2759</v>
      </c>
      <c r="D974" s="58"/>
      <c r="E974" s="58"/>
      <c r="F974" s="58">
        <v>245850</v>
      </c>
      <c r="G974" s="58"/>
      <c r="H974" s="58"/>
      <c r="I974" s="58"/>
      <c r="J974" s="58"/>
      <c r="K974" s="58"/>
      <c r="HS974" s="150"/>
      <c r="HT974" s="150"/>
      <c r="HU974" s="150"/>
      <c r="HV974" s="150"/>
      <c r="HW974" s="150"/>
      <c r="HX974" s="150"/>
      <c r="HY974" s="150"/>
      <c r="HZ974" s="150"/>
      <c r="IA974" s="150"/>
      <c r="IB974" s="150"/>
      <c r="IC974" s="150"/>
      <c r="ID974" s="150"/>
      <c r="IE974" s="150"/>
      <c r="IF974" s="150"/>
      <c r="IG974" s="150"/>
      <c r="IH974" s="150"/>
      <c r="II974" s="150"/>
    </row>
    <row r="975" spans="1:243" s="175" customFormat="1" ht="15.75" hidden="1" customHeight="1">
      <c r="A975" s="93" t="s">
        <v>3109</v>
      </c>
      <c r="B975" s="93" t="s">
        <v>3131</v>
      </c>
      <c r="C975" s="94" t="s">
        <v>2762</v>
      </c>
      <c r="D975" s="58"/>
      <c r="E975" s="58"/>
      <c r="F975" s="58">
        <v>0</v>
      </c>
      <c r="G975" s="58"/>
      <c r="H975" s="58"/>
      <c r="I975" s="58"/>
      <c r="J975" s="58"/>
      <c r="K975" s="58"/>
      <c r="HS975" s="150"/>
      <c r="HT975" s="150"/>
      <c r="HU975" s="150"/>
      <c r="HV975" s="150"/>
      <c r="HW975" s="150"/>
      <c r="HX975" s="150"/>
      <c r="HY975" s="150"/>
      <c r="HZ975" s="150"/>
      <c r="IA975" s="150"/>
      <c r="IB975" s="150"/>
      <c r="IC975" s="150"/>
      <c r="ID975" s="150"/>
      <c r="IE975" s="150"/>
      <c r="IF975" s="150"/>
      <c r="IG975" s="150"/>
      <c r="IH975" s="150"/>
      <c r="II975" s="150"/>
    </row>
    <row r="976" spans="1:243" s="175" customFormat="1" ht="15.75" hidden="1" customHeight="1">
      <c r="A976" s="93" t="s">
        <v>3123</v>
      </c>
      <c r="B976" s="93" t="s">
        <v>3092</v>
      </c>
      <c r="C976" s="94" t="s">
        <v>3091</v>
      </c>
      <c r="D976" s="58"/>
      <c r="E976" s="58"/>
      <c r="F976" s="58">
        <v>0</v>
      </c>
      <c r="G976" s="58"/>
      <c r="H976" s="58"/>
      <c r="I976" s="58"/>
      <c r="J976" s="58"/>
      <c r="K976" s="58"/>
      <c r="HS976" s="150"/>
      <c r="HT976" s="150"/>
      <c r="HU976" s="150"/>
      <c r="HV976" s="150"/>
      <c r="HW976" s="150"/>
      <c r="HX976" s="150"/>
      <c r="HY976" s="150"/>
      <c r="HZ976" s="150"/>
      <c r="IA976" s="150"/>
      <c r="IB976" s="150"/>
      <c r="IC976" s="150"/>
      <c r="ID976" s="150"/>
      <c r="IE976" s="150"/>
      <c r="IF976" s="150"/>
      <c r="IG976" s="150"/>
      <c r="IH976" s="150"/>
      <c r="II976" s="150"/>
    </row>
    <row r="977" spans="1:243" s="175" customFormat="1" ht="13.5" hidden="1" customHeight="1">
      <c r="A977" s="93" t="s">
        <v>3115</v>
      </c>
      <c r="B977" s="93" t="s">
        <v>3238</v>
      </c>
      <c r="C977" s="94" t="s">
        <v>3081</v>
      </c>
      <c r="D977" s="58"/>
      <c r="E977" s="58">
        <v>54095.24</v>
      </c>
      <c r="F977" s="58"/>
      <c r="G977" s="58"/>
      <c r="H977" s="58"/>
      <c r="I977" s="58"/>
      <c r="J977" s="58"/>
      <c r="K977" s="58"/>
      <c r="HS977" s="150"/>
      <c r="HT977" s="150"/>
      <c r="HU977" s="150"/>
      <c r="HV977" s="150"/>
      <c r="HW977" s="150"/>
      <c r="HX977" s="150"/>
      <c r="HY977" s="150"/>
      <c r="HZ977" s="150"/>
      <c r="IA977" s="150"/>
      <c r="IB977" s="150"/>
      <c r="IC977" s="150"/>
      <c r="ID977" s="150"/>
      <c r="IE977" s="150"/>
      <c r="IF977" s="150"/>
      <c r="IG977" s="150"/>
      <c r="IH977" s="150"/>
      <c r="II977" s="150"/>
    </row>
    <row r="978" spans="1:243" s="175" customFormat="1" ht="13.5" hidden="1" customHeight="1">
      <c r="A978" s="93" t="s">
        <v>3117</v>
      </c>
      <c r="B978" s="93" t="s">
        <v>3239</v>
      </c>
      <c r="C978" s="94" t="s">
        <v>3080</v>
      </c>
      <c r="D978" s="58"/>
      <c r="E978" s="58">
        <v>44571.43</v>
      </c>
      <c r="F978" s="58"/>
      <c r="G978" s="58"/>
      <c r="H978" s="58"/>
      <c r="I978" s="58"/>
      <c r="J978" s="58"/>
      <c r="K978" s="58"/>
      <c r="HS978" s="150"/>
      <c r="HT978" s="150"/>
      <c r="HU978" s="150"/>
      <c r="HV978" s="150"/>
      <c r="HW978" s="150"/>
      <c r="HX978" s="150"/>
      <c r="HY978" s="150"/>
      <c r="HZ978" s="150"/>
      <c r="IA978" s="150"/>
      <c r="IB978" s="150"/>
      <c r="IC978" s="150"/>
      <c r="ID978" s="150"/>
      <c r="IE978" s="150"/>
      <c r="IF978" s="150"/>
      <c r="IG978" s="150"/>
      <c r="IH978" s="150"/>
      <c r="II978" s="150"/>
    </row>
    <row r="979" spans="1:243" s="175" customFormat="1" ht="13.5" hidden="1" customHeight="1">
      <c r="A979" s="93" t="s">
        <v>3356</v>
      </c>
      <c r="B979" s="93" t="s">
        <v>3357</v>
      </c>
      <c r="C979" s="94" t="s">
        <v>2732</v>
      </c>
      <c r="D979" s="58"/>
      <c r="E979" s="58"/>
      <c r="F979" s="58"/>
      <c r="G979" s="58">
        <v>143250</v>
      </c>
      <c r="H979" s="58"/>
      <c r="I979" s="58"/>
      <c r="J979" s="58"/>
      <c r="K979" s="58"/>
      <c r="HS979" s="150"/>
      <c r="HT979" s="150"/>
      <c r="HU979" s="150"/>
      <c r="HV979" s="150"/>
      <c r="HW979" s="150"/>
      <c r="HX979" s="150"/>
      <c r="HY979" s="150"/>
      <c r="HZ979" s="150"/>
      <c r="IA979" s="150"/>
      <c r="IB979" s="150"/>
      <c r="IC979" s="150"/>
      <c r="ID979" s="150"/>
      <c r="IE979" s="150"/>
      <c r="IF979" s="150"/>
      <c r="IG979" s="150"/>
      <c r="IH979" s="150"/>
      <c r="II979" s="150"/>
    </row>
    <row r="980" spans="1:243" s="175" customFormat="1" ht="13.5" hidden="1" customHeight="1">
      <c r="A980" s="93" t="s">
        <v>3358</v>
      </c>
      <c r="B980" s="93" t="s">
        <v>3359</v>
      </c>
      <c r="C980" s="94" t="s">
        <v>3360</v>
      </c>
      <c r="D980" s="58"/>
      <c r="E980" s="58"/>
      <c r="F980" s="58"/>
      <c r="G980" s="58">
        <v>241233</v>
      </c>
      <c r="H980" s="58"/>
      <c r="I980" s="58"/>
      <c r="J980" s="58"/>
      <c r="K980" s="58"/>
      <c r="HS980" s="150"/>
      <c r="HT980" s="150"/>
      <c r="HU980" s="150"/>
      <c r="HV980" s="150"/>
      <c r="HW980" s="150"/>
      <c r="HX980" s="150"/>
      <c r="HY980" s="150"/>
      <c r="HZ980" s="150"/>
      <c r="IA980" s="150"/>
      <c r="IB980" s="150"/>
      <c r="IC980" s="150"/>
      <c r="ID980" s="150"/>
      <c r="IE980" s="150"/>
      <c r="IF980" s="150"/>
      <c r="IG980" s="150"/>
      <c r="IH980" s="150"/>
      <c r="II980" s="150"/>
    </row>
    <row r="981" spans="1:243" s="175" customFormat="1" ht="13.5" hidden="1" customHeight="1">
      <c r="A981" s="93" t="s">
        <v>3346</v>
      </c>
      <c r="B981" s="93" t="s">
        <v>3347</v>
      </c>
      <c r="C981" s="94" t="s">
        <v>3348</v>
      </c>
      <c r="D981" s="58"/>
      <c r="E981" s="58"/>
      <c r="F981" s="58">
        <v>250000</v>
      </c>
      <c r="G981" s="58">
        <v>250000</v>
      </c>
      <c r="H981" s="58"/>
      <c r="I981" s="58"/>
      <c r="J981" s="58"/>
      <c r="K981" s="58"/>
      <c r="HS981" s="150"/>
      <c r="HT981" s="150"/>
      <c r="HU981" s="150"/>
      <c r="HV981" s="150"/>
      <c r="HW981" s="150"/>
      <c r="HX981" s="150"/>
      <c r="HY981" s="150"/>
      <c r="HZ981" s="150"/>
      <c r="IA981" s="150"/>
      <c r="IB981" s="150"/>
      <c r="IC981" s="150"/>
      <c r="ID981" s="150"/>
      <c r="IE981" s="150"/>
      <c r="IF981" s="150"/>
      <c r="IG981" s="150"/>
      <c r="IH981" s="150"/>
      <c r="II981" s="150"/>
    </row>
    <row r="982" spans="1:243" s="175" customFormat="1" ht="13.5" hidden="1" customHeight="1">
      <c r="A982" s="93" t="s">
        <v>3353</v>
      </c>
      <c r="B982" s="93" t="s">
        <v>3354</v>
      </c>
      <c r="C982" s="94" t="s">
        <v>3355</v>
      </c>
      <c r="D982" s="58"/>
      <c r="E982" s="58"/>
      <c r="F982" s="58"/>
      <c r="G982" s="58">
        <v>254022.36</v>
      </c>
      <c r="H982" s="58"/>
      <c r="I982" s="58"/>
      <c r="J982" s="58"/>
      <c r="K982" s="58"/>
      <c r="HS982" s="150"/>
      <c r="HT982" s="150"/>
      <c r="HU982" s="150"/>
      <c r="HV982" s="150"/>
      <c r="HW982" s="150"/>
      <c r="HX982" s="150"/>
      <c r="HY982" s="150"/>
      <c r="HZ982" s="150"/>
      <c r="IA982" s="150"/>
      <c r="IB982" s="150"/>
      <c r="IC982" s="150"/>
      <c r="ID982" s="150"/>
      <c r="IE982" s="150"/>
      <c r="IF982" s="150"/>
      <c r="IG982" s="150"/>
      <c r="IH982" s="150"/>
      <c r="II982" s="150"/>
    </row>
    <row r="983" spans="1:243" s="175" customFormat="1" ht="13.5" hidden="1" customHeight="1">
      <c r="A983" s="93" t="s">
        <v>3422</v>
      </c>
      <c r="B983" s="93" t="s">
        <v>3423</v>
      </c>
      <c r="C983" s="94" t="s">
        <v>3401</v>
      </c>
      <c r="D983" s="58"/>
      <c r="E983" s="58"/>
      <c r="F983" s="58">
        <v>500000</v>
      </c>
      <c r="G983" s="58"/>
      <c r="H983" s="58"/>
      <c r="I983" s="58"/>
      <c r="J983" s="58"/>
      <c r="K983" s="58"/>
      <c r="HS983" s="150"/>
      <c r="HT983" s="150"/>
      <c r="HU983" s="150"/>
      <c r="HV983" s="150"/>
      <c r="HW983" s="150"/>
      <c r="HX983" s="150"/>
      <c r="HY983" s="150"/>
      <c r="HZ983" s="150"/>
      <c r="IA983" s="150"/>
      <c r="IB983" s="150"/>
      <c r="IC983" s="150"/>
      <c r="ID983" s="150"/>
      <c r="IE983" s="150"/>
      <c r="IF983" s="150"/>
      <c r="IG983" s="150"/>
      <c r="IH983" s="150"/>
      <c r="II983" s="150"/>
    </row>
    <row r="984" spans="1:243" s="175" customFormat="1" ht="13.5" hidden="1" customHeight="1">
      <c r="A984" s="93" t="s">
        <v>3333</v>
      </c>
      <c r="B984" s="93" t="s">
        <v>3334</v>
      </c>
      <c r="C984" s="94" t="s">
        <v>3328</v>
      </c>
      <c r="D984" s="58"/>
      <c r="E984" s="58"/>
      <c r="F984" s="58">
        <v>250000</v>
      </c>
      <c r="G984" s="58"/>
      <c r="H984" s="58"/>
      <c r="I984" s="58"/>
      <c r="J984" s="58"/>
      <c r="K984" s="58"/>
      <c r="HS984" s="150"/>
      <c r="HT984" s="150"/>
      <c r="HU984" s="150"/>
      <c r="HV984" s="150"/>
      <c r="HW984" s="150"/>
      <c r="HX984" s="150"/>
      <c r="HY984" s="150"/>
      <c r="HZ984" s="150"/>
      <c r="IA984" s="150"/>
      <c r="IB984" s="150"/>
      <c r="IC984" s="150"/>
      <c r="ID984" s="150"/>
      <c r="IE984" s="150"/>
      <c r="IF984" s="150"/>
      <c r="IG984" s="150"/>
      <c r="IH984" s="150"/>
      <c r="II984" s="150"/>
    </row>
    <row r="985" spans="1:243" s="175" customFormat="1" ht="13.5" hidden="1" customHeight="1">
      <c r="A985" s="93" t="s">
        <v>3349</v>
      </c>
      <c r="B985" s="93" t="s">
        <v>3344</v>
      </c>
      <c r="C985" s="94" t="s">
        <v>3345</v>
      </c>
      <c r="D985" s="58"/>
      <c r="E985" s="58"/>
      <c r="F985" s="58"/>
      <c r="G985" s="58">
        <v>100000</v>
      </c>
      <c r="H985" s="58"/>
      <c r="I985" s="58"/>
      <c r="J985" s="58"/>
      <c r="K985" s="58"/>
      <c r="HS985" s="150"/>
      <c r="HT985" s="150"/>
      <c r="HU985" s="150"/>
      <c r="HV985" s="150"/>
      <c r="HW985" s="150"/>
      <c r="HX985" s="150"/>
      <c r="HY985" s="150"/>
      <c r="HZ985" s="150"/>
      <c r="IA985" s="150"/>
      <c r="IB985" s="150"/>
      <c r="IC985" s="150"/>
      <c r="ID985" s="150"/>
      <c r="IE985" s="150"/>
      <c r="IF985" s="150"/>
      <c r="IG985" s="150"/>
      <c r="IH985" s="150"/>
      <c r="II985" s="150"/>
    </row>
    <row r="986" spans="1:243" s="175" customFormat="1" ht="13.5" hidden="1" customHeight="1">
      <c r="A986" s="93" t="s">
        <v>3350</v>
      </c>
      <c r="B986" s="93" t="s">
        <v>3351</v>
      </c>
      <c r="C986" s="94" t="s">
        <v>3352</v>
      </c>
      <c r="D986" s="58"/>
      <c r="E986" s="58"/>
      <c r="F986" s="58"/>
      <c r="G986" s="58">
        <v>100000</v>
      </c>
      <c r="H986" s="58"/>
      <c r="I986" s="58"/>
      <c r="J986" s="58"/>
      <c r="K986" s="58"/>
      <c r="HS986" s="150"/>
      <c r="HT986" s="150"/>
      <c r="HU986" s="150"/>
      <c r="HV986" s="150"/>
      <c r="HW986" s="150"/>
      <c r="HX986" s="150"/>
      <c r="HY986" s="150"/>
      <c r="HZ986" s="150"/>
      <c r="IA986" s="150"/>
      <c r="IB986" s="150"/>
      <c r="IC986" s="150"/>
      <c r="ID986" s="150"/>
      <c r="IE986" s="150"/>
      <c r="IF986" s="150"/>
      <c r="IG986" s="150"/>
      <c r="IH986" s="150"/>
      <c r="II986" s="150"/>
    </row>
    <row r="987" spans="1:243" s="175" customFormat="1" ht="13.5" hidden="1" customHeight="1">
      <c r="A987" s="93" t="s">
        <v>3361</v>
      </c>
      <c r="B987" s="93" t="s">
        <v>3362</v>
      </c>
      <c r="C987" s="94" t="s">
        <v>3363</v>
      </c>
      <c r="D987" s="58"/>
      <c r="E987" s="58"/>
      <c r="F987" s="58"/>
      <c r="G987" s="58">
        <v>960019</v>
      </c>
      <c r="H987" s="58"/>
      <c r="I987" s="58"/>
      <c r="J987" s="58"/>
      <c r="K987" s="58"/>
      <c r="HS987" s="150"/>
      <c r="HT987" s="150"/>
      <c r="HU987" s="150"/>
      <c r="HV987" s="150"/>
      <c r="HW987" s="150"/>
      <c r="HX987" s="150"/>
      <c r="HY987" s="150"/>
      <c r="HZ987" s="150"/>
      <c r="IA987" s="150"/>
      <c r="IB987" s="150"/>
      <c r="IC987" s="150"/>
      <c r="ID987" s="150"/>
      <c r="IE987" s="150"/>
      <c r="IF987" s="150"/>
      <c r="IG987" s="150"/>
      <c r="IH987" s="150"/>
      <c r="II987" s="150"/>
    </row>
    <row r="988" spans="1:243" ht="24" customHeight="1">
      <c r="A988" s="95" t="s">
        <v>2784</v>
      </c>
      <c r="B988" s="110" t="s">
        <v>3240</v>
      </c>
      <c r="C988" s="123"/>
      <c r="D988" s="56">
        <f>D989</f>
        <v>12424543.59</v>
      </c>
      <c r="E988" s="56">
        <f t="shared" ref="E988:K988" si="363">E989+E995</f>
        <v>18760891.52</v>
      </c>
      <c r="F988" s="56">
        <f t="shared" si="363"/>
        <v>18605671.219999999</v>
      </c>
      <c r="G988" s="56">
        <f t="shared" si="363"/>
        <v>18730000</v>
      </c>
      <c r="H988" s="56">
        <f t="shared" si="363"/>
        <v>18980000</v>
      </c>
      <c r="I988" s="56">
        <f t="shared" si="363"/>
        <v>10690000</v>
      </c>
      <c r="J988" s="56">
        <f t="shared" si="363"/>
        <v>11036000</v>
      </c>
      <c r="K988" s="56">
        <f t="shared" si="363"/>
        <v>11395000</v>
      </c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  <c r="AH988" s="102"/>
      <c r="AI988" s="102"/>
      <c r="AJ988" s="102"/>
      <c r="AK988" s="102"/>
      <c r="AL988" s="102"/>
      <c r="AM988" s="102"/>
      <c r="AN988" s="102"/>
      <c r="AO988" s="102"/>
      <c r="AP988" s="102"/>
      <c r="AQ988" s="102"/>
      <c r="AR988" s="102"/>
      <c r="AS988" s="102"/>
      <c r="AT988" s="102"/>
      <c r="AU988" s="102"/>
      <c r="AV988" s="102"/>
      <c r="AW988" s="102"/>
      <c r="AX988" s="102"/>
      <c r="AY988" s="102"/>
      <c r="AZ988" s="102"/>
      <c r="BA988" s="102"/>
      <c r="BB988" s="102"/>
      <c r="BC988" s="102"/>
      <c r="BD988" s="102"/>
      <c r="BE988" s="102"/>
      <c r="BF988" s="102"/>
      <c r="BG988" s="102"/>
      <c r="BH988" s="102"/>
      <c r="BI988" s="102"/>
      <c r="BJ988" s="102"/>
      <c r="BK988" s="102"/>
      <c r="BL988" s="102"/>
      <c r="BM988" s="102"/>
      <c r="BN988" s="102"/>
      <c r="BO988" s="102"/>
      <c r="BP988" s="102"/>
      <c r="BQ988" s="102"/>
      <c r="BR988" s="102"/>
      <c r="BS988" s="102"/>
      <c r="BT988" s="102"/>
      <c r="BU988" s="102"/>
      <c r="BV988" s="102"/>
      <c r="BW988" s="102"/>
      <c r="BX988" s="102"/>
      <c r="BY988" s="102"/>
      <c r="BZ988" s="102"/>
      <c r="CA988" s="102"/>
      <c r="CB988" s="102"/>
      <c r="CC988" s="102"/>
      <c r="CD988" s="102"/>
      <c r="CE988" s="102"/>
      <c r="CF988" s="102"/>
      <c r="CG988" s="102"/>
      <c r="CH988" s="102"/>
      <c r="CI988" s="102"/>
      <c r="CJ988" s="102"/>
      <c r="CK988" s="102"/>
      <c r="CL988" s="102"/>
      <c r="CM988" s="102"/>
      <c r="CN988" s="102"/>
      <c r="CO988" s="102"/>
      <c r="CP988" s="102"/>
      <c r="CQ988" s="102"/>
      <c r="CR988" s="102"/>
      <c r="CS988" s="102"/>
      <c r="CT988" s="102"/>
      <c r="CU988" s="102"/>
      <c r="CV988" s="102"/>
      <c r="CW988" s="102"/>
      <c r="CX988" s="102"/>
      <c r="CY988" s="102"/>
      <c r="CZ988" s="102"/>
      <c r="DA988" s="102"/>
      <c r="DB988" s="102"/>
      <c r="DC988" s="102"/>
      <c r="DD988" s="102"/>
      <c r="DE988" s="102"/>
      <c r="DF988" s="102"/>
      <c r="DG988" s="102"/>
      <c r="DH988" s="102"/>
      <c r="DI988" s="102"/>
      <c r="DJ988" s="102"/>
      <c r="DK988" s="102"/>
      <c r="DL988" s="102"/>
      <c r="DM988" s="102"/>
      <c r="DN988" s="102"/>
      <c r="DO988" s="102"/>
      <c r="DP988" s="102"/>
      <c r="DQ988" s="102"/>
      <c r="DR988" s="102"/>
      <c r="DS988" s="102"/>
      <c r="DT988" s="102"/>
      <c r="DU988" s="102"/>
      <c r="DV988" s="102"/>
      <c r="DW988" s="102"/>
      <c r="DX988" s="102"/>
      <c r="DY988" s="102"/>
      <c r="DZ988" s="102"/>
      <c r="EA988" s="102"/>
      <c r="EB988" s="102"/>
      <c r="EC988" s="102"/>
      <c r="ED988" s="102"/>
      <c r="EE988" s="102"/>
      <c r="EF988" s="102"/>
      <c r="EG988" s="102"/>
      <c r="EH988" s="102"/>
      <c r="EI988" s="102"/>
      <c r="EJ988" s="102"/>
      <c r="EK988" s="102"/>
      <c r="EL988" s="102"/>
      <c r="EM988" s="102"/>
      <c r="EN988" s="102"/>
      <c r="EO988" s="102"/>
      <c r="EP988" s="102"/>
      <c r="EQ988" s="102"/>
      <c r="ER988" s="102"/>
      <c r="ES988" s="102"/>
      <c r="ET988" s="102"/>
      <c r="EU988" s="102"/>
      <c r="EV988" s="102"/>
      <c r="EW988" s="102"/>
      <c r="EX988" s="102"/>
      <c r="EY988" s="102"/>
      <c r="EZ988" s="102"/>
      <c r="FA988" s="102"/>
      <c r="FB988" s="102"/>
      <c r="FC988" s="102"/>
      <c r="FD988" s="102"/>
      <c r="FE988" s="102"/>
      <c r="FF988" s="102"/>
      <c r="FG988" s="102"/>
      <c r="FH988" s="102"/>
      <c r="FI988" s="102"/>
      <c r="FJ988" s="102"/>
      <c r="FK988" s="102"/>
      <c r="FL988" s="102"/>
      <c r="FM988" s="102"/>
      <c r="FN988" s="102"/>
      <c r="FO988" s="102"/>
      <c r="FP988" s="102"/>
      <c r="FQ988" s="102"/>
      <c r="FR988" s="102"/>
      <c r="FS988" s="102"/>
      <c r="FT988" s="102"/>
      <c r="FU988" s="102"/>
      <c r="FV988" s="102"/>
      <c r="FW988" s="102"/>
      <c r="FX988" s="102"/>
      <c r="FY988" s="102"/>
      <c r="FZ988" s="102"/>
      <c r="GA988" s="102"/>
      <c r="GB988" s="102"/>
      <c r="GC988" s="102"/>
      <c r="GD988" s="102"/>
      <c r="GE988" s="102"/>
      <c r="GF988" s="102"/>
      <c r="GG988" s="102"/>
      <c r="GH988" s="102"/>
      <c r="GI988" s="102"/>
      <c r="GJ988" s="102"/>
      <c r="GK988" s="102"/>
      <c r="GL988" s="102"/>
      <c r="GM988" s="102"/>
      <c r="GN988" s="102"/>
      <c r="GO988" s="102"/>
      <c r="GP988" s="102"/>
      <c r="GQ988" s="102"/>
      <c r="GR988" s="102"/>
      <c r="GS988" s="102"/>
      <c r="GT988" s="102"/>
      <c r="GU988" s="102"/>
      <c r="GV988" s="102"/>
      <c r="GW988" s="102"/>
      <c r="GX988" s="102"/>
      <c r="GY988" s="102"/>
      <c r="GZ988" s="102"/>
      <c r="HA988" s="102"/>
      <c r="HB988" s="102"/>
      <c r="HC988" s="102"/>
      <c r="HD988" s="102"/>
      <c r="HE988" s="102"/>
      <c r="HF988" s="102"/>
      <c r="HG988" s="102"/>
      <c r="HH988" s="102"/>
      <c r="HI988" s="102"/>
      <c r="HJ988" s="102"/>
      <c r="HK988" s="102"/>
      <c r="HL988" s="102"/>
      <c r="HM988" s="102"/>
      <c r="HN988" s="102"/>
      <c r="HO988" s="102"/>
      <c r="HP988" s="102"/>
      <c r="HQ988" s="102"/>
      <c r="HR988" s="102"/>
    </row>
    <row r="989" spans="1:243" s="103" customFormat="1" ht="21" customHeight="1">
      <c r="A989" s="95" t="s">
        <v>2785</v>
      </c>
      <c r="B989" s="110" t="s">
        <v>3240</v>
      </c>
      <c r="C989" s="123"/>
      <c r="D989" s="56">
        <f t="shared" ref="D989:K989" si="364">D990</f>
        <v>12424543.59</v>
      </c>
      <c r="E989" s="56">
        <f t="shared" si="364"/>
        <v>18414956.460000001</v>
      </c>
      <c r="F989" s="56">
        <f t="shared" si="364"/>
        <v>18605671.219999999</v>
      </c>
      <c r="G989" s="56">
        <f t="shared" si="364"/>
        <v>18730000</v>
      </c>
      <c r="H989" s="56">
        <f t="shared" si="364"/>
        <v>18980000</v>
      </c>
      <c r="I989" s="56">
        <f t="shared" si="364"/>
        <v>10690000</v>
      </c>
      <c r="J989" s="56">
        <f t="shared" si="364"/>
        <v>11036000</v>
      </c>
      <c r="K989" s="56">
        <f t="shared" si="364"/>
        <v>11395000</v>
      </c>
      <c r="HS989" s="102"/>
      <c r="HT989" s="102"/>
      <c r="HU989" s="102"/>
      <c r="HV989" s="102"/>
      <c r="HW989" s="102"/>
      <c r="HX989" s="102"/>
      <c r="HY989" s="102"/>
      <c r="HZ989" s="102"/>
      <c r="IA989" s="102"/>
      <c r="IB989" s="102"/>
      <c r="IC989" s="102"/>
      <c r="ID989" s="102"/>
      <c r="IE989" s="102"/>
      <c r="IF989" s="102"/>
      <c r="IG989" s="102"/>
      <c r="IH989" s="102"/>
      <c r="II989" s="102"/>
    </row>
    <row r="990" spans="1:243" s="103" customFormat="1" ht="21" customHeight="1">
      <c r="A990" s="95" t="s">
        <v>2786</v>
      </c>
      <c r="B990" s="110" t="s">
        <v>2787</v>
      </c>
      <c r="C990" s="123"/>
      <c r="D990" s="56">
        <f>D991+D992</f>
        <v>12424543.59</v>
      </c>
      <c r="E990" s="56">
        <f t="shared" ref="E990:K990" si="365">SUM(E991:E994)</f>
        <v>18414956.460000001</v>
      </c>
      <c r="F990" s="56">
        <f t="shared" si="365"/>
        <v>18605671.219999999</v>
      </c>
      <c r="G990" s="56">
        <f t="shared" si="365"/>
        <v>18730000</v>
      </c>
      <c r="H990" s="56">
        <f>SUM(H991:H994)</f>
        <v>18980000</v>
      </c>
      <c r="I990" s="56">
        <f t="shared" si="365"/>
        <v>10690000</v>
      </c>
      <c r="J990" s="56">
        <f t="shared" si="365"/>
        <v>11036000</v>
      </c>
      <c r="K990" s="56">
        <f t="shared" si="365"/>
        <v>11395000</v>
      </c>
      <c r="HS990" s="102"/>
      <c r="HT990" s="102"/>
      <c r="HU990" s="102"/>
      <c r="HV990" s="102"/>
      <c r="HW990" s="102"/>
      <c r="HX990" s="102"/>
      <c r="HY990" s="102"/>
      <c r="HZ990" s="102"/>
      <c r="IA990" s="102"/>
      <c r="IB990" s="102"/>
      <c r="IC990" s="102"/>
      <c r="ID990" s="102"/>
      <c r="IE990" s="102"/>
      <c r="IF990" s="102"/>
      <c r="IG990" s="102"/>
      <c r="IH990" s="102"/>
      <c r="II990" s="102"/>
    </row>
    <row r="991" spans="1:243" s="121" customFormat="1" hidden="1">
      <c r="A991" s="93" t="s">
        <v>2788</v>
      </c>
      <c r="B991" s="93" t="s">
        <v>2789</v>
      </c>
      <c r="C991" s="94" t="s">
        <v>2088</v>
      </c>
      <c r="D991" s="58">
        <v>424543.59</v>
      </c>
      <c r="E991" s="58"/>
      <c r="F991" s="58"/>
      <c r="G991" s="58"/>
      <c r="H991" s="58"/>
      <c r="I991" s="58"/>
      <c r="J991" s="58"/>
      <c r="K991" s="58"/>
      <c r="HS991" s="122"/>
      <c r="HT991" s="122"/>
      <c r="HU991" s="122"/>
      <c r="HV991" s="122"/>
      <c r="HW991" s="122"/>
      <c r="HX991" s="122"/>
      <c r="HY991" s="122"/>
      <c r="HZ991" s="122"/>
      <c r="IA991" s="122"/>
      <c r="IB991" s="122"/>
      <c r="IC991" s="122"/>
      <c r="ID991" s="122"/>
      <c r="IE991" s="122"/>
      <c r="IF991" s="122"/>
      <c r="IG991" s="122"/>
      <c r="IH991" s="122"/>
      <c r="II991" s="122"/>
    </row>
    <row r="992" spans="1:243" s="121" customFormat="1" ht="16.5" hidden="1" customHeight="1">
      <c r="A992" s="93" t="s">
        <v>2790</v>
      </c>
      <c r="B992" s="93" t="s">
        <v>2791</v>
      </c>
      <c r="C992" s="94" t="s">
        <v>2091</v>
      </c>
      <c r="D992" s="58">
        <v>12000000</v>
      </c>
      <c r="E992" s="58">
        <v>18000000</v>
      </c>
      <c r="F992" s="58">
        <v>18000000</v>
      </c>
      <c r="G992" s="58"/>
      <c r="H992" s="58">
        <v>10350000</v>
      </c>
      <c r="I992" s="58">
        <v>10690000</v>
      </c>
      <c r="J992" s="58">
        <v>11036000</v>
      </c>
      <c r="K992" s="58">
        <v>11395000</v>
      </c>
      <c r="HS992" s="122"/>
      <c r="HT992" s="122"/>
      <c r="HU992" s="122"/>
      <c r="HV992" s="122"/>
      <c r="HW992" s="122"/>
      <c r="HX992" s="122"/>
      <c r="HY992" s="122"/>
      <c r="HZ992" s="122"/>
      <c r="IA992" s="122"/>
      <c r="IB992" s="122"/>
      <c r="IC992" s="122"/>
      <c r="ID992" s="122"/>
      <c r="IE992" s="122"/>
      <c r="IF992" s="122"/>
      <c r="IG992" s="122"/>
      <c r="IH992" s="122"/>
      <c r="II992" s="122"/>
    </row>
    <row r="993" spans="1:243" s="121" customFormat="1" hidden="1">
      <c r="A993" s="93" t="s">
        <v>3343</v>
      </c>
      <c r="B993" s="93" t="s">
        <v>3381</v>
      </c>
      <c r="C993" s="94" t="s">
        <v>1568</v>
      </c>
      <c r="D993" s="58"/>
      <c r="E993" s="58"/>
      <c r="F993" s="58"/>
      <c r="G993" s="58">
        <v>3380000</v>
      </c>
      <c r="H993" s="58"/>
      <c r="I993" s="58"/>
      <c r="J993" s="58"/>
      <c r="K993" s="58"/>
      <c r="HS993" s="122"/>
      <c r="HT993" s="122"/>
      <c r="HU993" s="122"/>
      <c r="HV993" s="122"/>
      <c r="HW993" s="122"/>
      <c r="HX993" s="122"/>
      <c r="HY993" s="122"/>
      <c r="HZ993" s="122"/>
      <c r="IA993" s="122"/>
      <c r="IB993" s="122"/>
      <c r="IC993" s="122"/>
      <c r="ID993" s="122"/>
      <c r="IE993" s="122"/>
      <c r="IF993" s="122"/>
      <c r="IG993" s="122"/>
      <c r="IH993" s="122"/>
      <c r="II993" s="122"/>
    </row>
    <row r="994" spans="1:243" s="121" customFormat="1" hidden="1">
      <c r="A994" s="93" t="s">
        <v>3241</v>
      </c>
      <c r="B994" s="93" t="s">
        <v>3242</v>
      </c>
      <c r="C994" s="94" t="s">
        <v>3316</v>
      </c>
      <c r="D994" s="58"/>
      <c r="E994" s="58">
        <v>414956.46</v>
      </c>
      <c r="F994" s="58">
        <v>605671.22</v>
      </c>
      <c r="G994" s="58">
        <v>15350000</v>
      </c>
      <c r="H994" s="58">
        <v>8630000</v>
      </c>
      <c r="I994" s="58"/>
      <c r="J994" s="58"/>
      <c r="K994" s="58"/>
      <c r="HS994" s="122"/>
      <c r="HT994" s="122"/>
      <c r="HU994" s="122"/>
      <c r="HV994" s="122"/>
      <c r="HW994" s="122"/>
      <c r="HX994" s="122"/>
      <c r="HY994" s="122"/>
      <c r="HZ994" s="122"/>
      <c r="IA994" s="122"/>
      <c r="IB994" s="122"/>
      <c r="IC994" s="122"/>
      <c r="ID994" s="122"/>
      <c r="IE994" s="122"/>
      <c r="IF994" s="122"/>
      <c r="IG994" s="122"/>
      <c r="IH994" s="122"/>
      <c r="II994" s="122"/>
    </row>
    <row r="995" spans="1:243" s="169" customFormat="1" ht="14.25" hidden="1" customHeight="1">
      <c r="A995" s="95" t="s">
        <v>2975</v>
      </c>
      <c r="B995" s="95" t="s">
        <v>2976</v>
      </c>
      <c r="C995" s="94"/>
      <c r="D995" s="56"/>
      <c r="E995" s="56">
        <f t="shared" ref="E995:K995" si="366">E996+E1000</f>
        <v>345935.06</v>
      </c>
      <c r="F995" s="56">
        <f t="shared" si="366"/>
        <v>0</v>
      </c>
      <c r="G995" s="56">
        <f t="shared" si="366"/>
        <v>0</v>
      </c>
      <c r="H995" s="56">
        <f t="shared" si="366"/>
        <v>0</v>
      </c>
      <c r="I995" s="56">
        <f t="shared" si="366"/>
        <v>0</v>
      </c>
      <c r="J995" s="56">
        <f t="shared" si="366"/>
        <v>0</v>
      </c>
      <c r="K995" s="56">
        <f t="shared" si="366"/>
        <v>0</v>
      </c>
      <c r="HS995" s="148"/>
      <c r="HT995" s="148"/>
      <c r="HU995" s="148"/>
      <c r="HV995" s="148"/>
      <c r="HW995" s="148"/>
      <c r="HX995" s="148"/>
      <c r="HY995" s="148"/>
      <c r="HZ995" s="148"/>
      <c r="IA995" s="148"/>
      <c r="IB995" s="148"/>
      <c r="IC995" s="148"/>
      <c r="ID995" s="148"/>
      <c r="IE995" s="148"/>
      <c r="IF995" s="148"/>
      <c r="IG995" s="148"/>
      <c r="IH995" s="148"/>
      <c r="II995" s="148"/>
    </row>
    <row r="996" spans="1:243" s="169" customFormat="1" ht="14.25" hidden="1" customHeight="1">
      <c r="A996" s="95" t="s">
        <v>2977</v>
      </c>
      <c r="B996" s="95" t="s">
        <v>2717</v>
      </c>
      <c r="C996" s="94"/>
      <c r="D996" s="56"/>
      <c r="E996" s="56">
        <f>E997</f>
        <v>199920</v>
      </c>
      <c r="F996" s="56">
        <f t="shared" ref="F996:K998" si="367">F997</f>
        <v>0</v>
      </c>
      <c r="G996" s="56">
        <f t="shared" si="367"/>
        <v>0</v>
      </c>
      <c r="H996" s="56">
        <f t="shared" si="367"/>
        <v>0</v>
      </c>
      <c r="I996" s="56">
        <f t="shared" si="367"/>
        <v>0</v>
      </c>
      <c r="J996" s="56">
        <f t="shared" si="367"/>
        <v>0</v>
      </c>
      <c r="K996" s="56">
        <f t="shared" si="367"/>
        <v>0</v>
      </c>
      <c r="HS996" s="148"/>
      <c r="HT996" s="148"/>
      <c r="HU996" s="148"/>
      <c r="HV996" s="148"/>
      <c r="HW996" s="148"/>
      <c r="HX996" s="148"/>
      <c r="HY996" s="148"/>
      <c r="HZ996" s="148"/>
      <c r="IA996" s="148"/>
      <c r="IB996" s="148"/>
      <c r="IC996" s="148"/>
      <c r="ID996" s="148"/>
      <c r="IE996" s="148"/>
      <c r="IF996" s="148"/>
      <c r="IG996" s="148"/>
      <c r="IH996" s="148"/>
      <c r="II996" s="148"/>
    </row>
    <row r="997" spans="1:243" s="169" customFormat="1" ht="14.25" hidden="1" customHeight="1">
      <c r="A997" s="95" t="s">
        <v>2978</v>
      </c>
      <c r="B997" s="95" t="s">
        <v>2717</v>
      </c>
      <c r="C997" s="94"/>
      <c r="D997" s="56"/>
      <c r="E997" s="56">
        <f>E998</f>
        <v>199920</v>
      </c>
      <c r="F997" s="56">
        <f t="shared" si="367"/>
        <v>0</v>
      </c>
      <c r="G997" s="56">
        <f t="shared" si="367"/>
        <v>0</v>
      </c>
      <c r="H997" s="56">
        <f t="shared" si="367"/>
        <v>0</v>
      </c>
      <c r="I997" s="56">
        <f t="shared" si="367"/>
        <v>0</v>
      </c>
      <c r="J997" s="56">
        <f t="shared" si="367"/>
        <v>0</v>
      </c>
      <c r="K997" s="56">
        <f t="shared" si="367"/>
        <v>0</v>
      </c>
      <c r="HS997" s="148"/>
      <c r="HT997" s="148"/>
      <c r="HU997" s="148"/>
      <c r="HV997" s="148"/>
      <c r="HW997" s="148"/>
      <c r="HX997" s="148"/>
      <c r="HY997" s="148"/>
      <c r="HZ997" s="148"/>
      <c r="IA997" s="148"/>
      <c r="IB997" s="148"/>
      <c r="IC997" s="148"/>
      <c r="ID997" s="148"/>
      <c r="IE997" s="148"/>
      <c r="IF997" s="148"/>
      <c r="IG997" s="148"/>
      <c r="IH997" s="148"/>
      <c r="II997" s="148"/>
    </row>
    <row r="998" spans="1:243" s="169" customFormat="1" ht="14.25" hidden="1" customHeight="1">
      <c r="A998" s="95" t="s">
        <v>2979</v>
      </c>
      <c r="B998" s="95" t="s">
        <v>2720</v>
      </c>
      <c r="C998" s="94"/>
      <c r="D998" s="56"/>
      <c r="E998" s="56">
        <f>E999</f>
        <v>199920</v>
      </c>
      <c r="F998" s="56">
        <f t="shared" si="367"/>
        <v>0</v>
      </c>
      <c r="G998" s="56">
        <f t="shared" si="367"/>
        <v>0</v>
      </c>
      <c r="H998" s="56">
        <f t="shared" si="367"/>
        <v>0</v>
      </c>
      <c r="I998" s="56">
        <f t="shared" si="367"/>
        <v>0</v>
      </c>
      <c r="J998" s="56">
        <f t="shared" si="367"/>
        <v>0</v>
      </c>
      <c r="K998" s="56">
        <f t="shared" si="367"/>
        <v>0</v>
      </c>
      <c r="HS998" s="148"/>
      <c r="HT998" s="148"/>
      <c r="HU998" s="148"/>
      <c r="HV998" s="148"/>
      <c r="HW998" s="148"/>
      <c r="HX998" s="148"/>
      <c r="HY998" s="148"/>
      <c r="HZ998" s="148"/>
      <c r="IA998" s="148"/>
      <c r="IB998" s="148"/>
      <c r="IC998" s="148"/>
      <c r="ID998" s="148"/>
      <c r="IE998" s="148"/>
      <c r="IF998" s="148"/>
      <c r="IG998" s="148"/>
      <c r="IH998" s="148"/>
      <c r="II998" s="148"/>
    </row>
    <row r="999" spans="1:243" s="121" customFormat="1" hidden="1">
      <c r="A999" s="93" t="s">
        <v>2980</v>
      </c>
      <c r="B999" s="93" t="s">
        <v>2981</v>
      </c>
      <c r="C999" s="94" t="s">
        <v>325</v>
      </c>
      <c r="D999" s="58"/>
      <c r="E999" s="58">
        <v>199920</v>
      </c>
      <c r="F999" s="58"/>
      <c r="G999" s="58"/>
      <c r="H999" s="58"/>
      <c r="HS999" s="122"/>
      <c r="HT999" s="122"/>
      <c r="HU999" s="122"/>
      <c r="HV999" s="122"/>
      <c r="HW999" s="122"/>
      <c r="HX999" s="122"/>
      <c r="HY999" s="122"/>
      <c r="HZ999" s="122"/>
      <c r="IA999" s="122"/>
      <c r="IB999" s="122"/>
      <c r="IC999" s="122"/>
      <c r="ID999" s="122"/>
      <c r="IE999" s="122"/>
      <c r="IF999" s="122"/>
      <c r="IG999" s="122"/>
      <c r="IH999" s="122"/>
      <c r="II999" s="122"/>
    </row>
    <row r="1000" spans="1:243" s="169" customFormat="1" ht="11.25" hidden="1">
      <c r="A1000" s="95" t="s">
        <v>2982</v>
      </c>
      <c r="B1000" s="95" t="s">
        <v>2422</v>
      </c>
      <c r="C1000" s="94"/>
      <c r="D1000" s="56"/>
      <c r="E1000" s="56">
        <f>E1001</f>
        <v>146015.06</v>
      </c>
      <c r="F1000" s="56">
        <f t="shared" ref="F1000:K1002" si="368">F1001</f>
        <v>0</v>
      </c>
      <c r="G1000" s="56">
        <f t="shared" si="368"/>
        <v>0</v>
      </c>
      <c r="H1000" s="56">
        <f t="shared" si="368"/>
        <v>0</v>
      </c>
      <c r="I1000" s="56">
        <f t="shared" si="368"/>
        <v>0</v>
      </c>
      <c r="J1000" s="56">
        <f t="shared" si="368"/>
        <v>0</v>
      </c>
      <c r="K1000" s="56">
        <f t="shared" si="368"/>
        <v>0</v>
      </c>
      <c r="HS1000" s="148"/>
      <c r="HT1000" s="148"/>
      <c r="HU1000" s="148"/>
      <c r="HV1000" s="148"/>
      <c r="HW1000" s="148"/>
      <c r="HX1000" s="148"/>
      <c r="HY1000" s="148"/>
      <c r="HZ1000" s="148"/>
      <c r="IA1000" s="148"/>
      <c r="IB1000" s="148"/>
      <c r="IC1000" s="148"/>
      <c r="ID1000" s="148"/>
      <c r="IE1000" s="148"/>
      <c r="IF1000" s="148"/>
      <c r="IG1000" s="148"/>
      <c r="IH1000" s="148"/>
      <c r="II1000" s="148"/>
    </row>
    <row r="1001" spans="1:243" s="169" customFormat="1" ht="11.25" hidden="1">
      <c r="A1001" s="95" t="s">
        <v>2983</v>
      </c>
      <c r="B1001" s="95" t="s">
        <v>2422</v>
      </c>
      <c r="C1001" s="94"/>
      <c r="D1001" s="56"/>
      <c r="E1001" s="56">
        <f>E1002</f>
        <v>146015.06</v>
      </c>
      <c r="F1001" s="56">
        <f t="shared" si="368"/>
        <v>0</v>
      </c>
      <c r="G1001" s="56">
        <f t="shared" si="368"/>
        <v>0</v>
      </c>
      <c r="H1001" s="56">
        <f t="shared" si="368"/>
        <v>0</v>
      </c>
      <c r="I1001" s="56">
        <f t="shared" si="368"/>
        <v>0</v>
      </c>
      <c r="J1001" s="56">
        <f t="shared" si="368"/>
        <v>0</v>
      </c>
      <c r="K1001" s="56">
        <f t="shared" si="368"/>
        <v>0</v>
      </c>
      <c r="HS1001" s="148"/>
      <c r="HT1001" s="148"/>
      <c r="HU1001" s="148"/>
      <c r="HV1001" s="148"/>
      <c r="HW1001" s="148"/>
      <c r="HX1001" s="148"/>
      <c r="HY1001" s="148"/>
      <c r="HZ1001" s="148"/>
      <c r="IA1001" s="148"/>
      <c r="IB1001" s="148"/>
      <c r="IC1001" s="148"/>
      <c r="ID1001" s="148"/>
      <c r="IE1001" s="148"/>
      <c r="IF1001" s="148"/>
      <c r="IG1001" s="148"/>
      <c r="IH1001" s="148"/>
      <c r="II1001" s="148"/>
    </row>
    <row r="1002" spans="1:243" s="169" customFormat="1" ht="11.25" hidden="1">
      <c r="A1002" s="95" t="s">
        <v>2984</v>
      </c>
      <c r="B1002" s="95" t="s">
        <v>2425</v>
      </c>
      <c r="C1002" s="94"/>
      <c r="D1002" s="56"/>
      <c r="E1002" s="56">
        <f>E1003</f>
        <v>146015.06</v>
      </c>
      <c r="F1002" s="56">
        <f t="shared" si="368"/>
        <v>0</v>
      </c>
      <c r="G1002" s="56">
        <f t="shared" si="368"/>
        <v>0</v>
      </c>
      <c r="H1002" s="56">
        <f t="shared" si="368"/>
        <v>0</v>
      </c>
      <c r="I1002" s="56">
        <f t="shared" si="368"/>
        <v>0</v>
      </c>
      <c r="J1002" s="56">
        <f t="shared" si="368"/>
        <v>0</v>
      </c>
      <c r="K1002" s="56">
        <f t="shared" si="368"/>
        <v>0</v>
      </c>
      <c r="HS1002" s="148"/>
      <c r="HT1002" s="148"/>
      <c r="HU1002" s="148"/>
      <c r="HV1002" s="148"/>
      <c r="HW1002" s="148"/>
      <c r="HX1002" s="148"/>
      <c r="HY1002" s="148"/>
      <c r="HZ1002" s="148"/>
      <c r="IA1002" s="148"/>
      <c r="IB1002" s="148"/>
      <c r="IC1002" s="148"/>
      <c r="ID1002" s="148"/>
      <c r="IE1002" s="148"/>
      <c r="IF1002" s="148"/>
      <c r="IG1002" s="148"/>
      <c r="IH1002" s="148"/>
      <c r="II1002" s="148"/>
    </row>
    <row r="1003" spans="1:243" s="121" customFormat="1" hidden="1">
      <c r="A1003" s="93" t="s">
        <v>2985</v>
      </c>
      <c r="B1003" s="93" t="s">
        <v>2789</v>
      </c>
      <c r="C1003" s="94" t="s">
        <v>2088</v>
      </c>
      <c r="D1003" s="58"/>
      <c r="E1003" s="58">
        <v>146015.06</v>
      </c>
      <c r="F1003" s="58"/>
      <c r="G1003" s="58"/>
      <c r="H1003" s="58"/>
      <c r="HS1003" s="122"/>
      <c r="HT1003" s="122"/>
      <c r="HU1003" s="122"/>
      <c r="HV1003" s="122"/>
      <c r="HW1003" s="122"/>
      <c r="HX1003" s="122"/>
      <c r="HY1003" s="122"/>
      <c r="HZ1003" s="122"/>
      <c r="IA1003" s="122"/>
      <c r="IB1003" s="122"/>
      <c r="IC1003" s="122"/>
      <c r="ID1003" s="122"/>
      <c r="IE1003" s="122"/>
      <c r="IF1003" s="122"/>
      <c r="IG1003" s="122"/>
      <c r="IH1003" s="122"/>
      <c r="II1003" s="122"/>
    </row>
    <row r="1004" spans="1:243" hidden="1">
      <c r="A1004" s="95" t="s">
        <v>2792</v>
      </c>
      <c r="B1004" s="110" t="s">
        <v>2441</v>
      </c>
      <c r="C1004" s="123"/>
      <c r="D1004" s="56">
        <f>D1005</f>
        <v>4658.8599999999997</v>
      </c>
      <c r="E1004" s="56">
        <f t="shared" ref="E1004:K1007" si="369">E1005</f>
        <v>182025.81</v>
      </c>
      <c r="F1004" s="56">
        <f t="shared" si="369"/>
        <v>0</v>
      </c>
      <c r="G1004" s="56">
        <f t="shared" si="369"/>
        <v>0</v>
      </c>
      <c r="H1004" s="56">
        <f t="shared" si="369"/>
        <v>0</v>
      </c>
      <c r="I1004" s="56">
        <f t="shared" si="369"/>
        <v>0</v>
      </c>
      <c r="J1004" s="56">
        <f t="shared" si="369"/>
        <v>0</v>
      </c>
      <c r="K1004" s="56">
        <f t="shared" si="369"/>
        <v>0</v>
      </c>
      <c r="L1004" s="102"/>
      <c r="M1004" s="102"/>
      <c r="N1004" s="102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102"/>
      <c r="AC1004" s="102"/>
      <c r="AD1004" s="102"/>
      <c r="AE1004" s="102"/>
      <c r="AF1004" s="102"/>
      <c r="AG1004" s="102"/>
      <c r="AH1004" s="102"/>
      <c r="AI1004" s="102"/>
      <c r="AJ1004" s="102"/>
      <c r="AK1004" s="102"/>
      <c r="AL1004" s="102"/>
      <c r="AM1004" s="102"/>
      <c r="AN1004" s="102"/>
      <c r="AO1004" s="102"/>
      <c r="AP1004" s="102"/>
      <c r="AQ1004" s="102"/>
      <c r="AR1004" s="102"/>
      <c r="AS1004" s="102"/>
      <c r="AT1004" s="102"/>
      <c r="AU1004" s="102"/>
      <c r="AV1004" s="102"/>
      <c r="AW1004" s="102"/>
      <c r="AX1004" s="102"/>
      <c r="AY1004" s="102"/>
      <c r="AZ1004" s="102"/>
      <c r="BA1004" s="102"/>
      <c r="BB1004" s="102"/>
      <c r="BC1004" s="102"/>
      <c r="BD1004" s="102"/>
      <c r="BE1004" s="102"/>
      <c r="BF1004" s="102"/>
      <c r="BG1004" s="102"/>
      <c r="BH1004" s="102"/>
      <c r="BI1004" s="102"/>
      <c r="BJ1004" s="102"/>
      <c r="BK1004" s="102"/>
      <c r="BL1004" s="102"/>
      <c r="BM1004" s="102"/>
      <c r="BN1004" s="102"/>
      <c r="BO1004" s="102"/>
      <c r="BP1004" s="102"/>
      <c r="BQ1004" s="102"/>
      <c r="BR1004" s="102"/>
      <c r="BS1004" s="102"/>
      <c r="BT1004" s="102"/>
      <c r="BU1004" s="102"/>
      <c r="BV1004" s="102"/>
      <c r="BW1004" s="102"/>
      <c r="BX1004" s="102"/>
      <c r="BY1004" s="102"/>
      <c r="BZ1004" s="102"/>
      <c r="CA1004" s="102"/>
      <c r="CB1004" s="102"/>
      <c r="CC1004" s="102"/>
      <c r="CD1004" s="102"/>
      <c r="CE1004" s="102"/>
      <c r="CF1004" s="102"/>
      <c r="CG1004" s="102"/>
      <c r="CH1004" s="102"/>
      <c r="CI1004" s="102"/>
      <c r="CJ1004" s="102"/>
      <c r="CK1004" s="102"/>
      <c r="CL1004" s="102"/>
      <c r="CM1004" s="102"/>
      <c r="CN1004" s="102"/>
      <c r="CO1004" s="102"/>
      <c r="CP1004" s="102"/>
      <c r="CQ1004" s="102"/>
      <c r="CR1004" s="102"/>
      <c r="CS1004" s="102"/>
      <c r="CT1004" s="102"/>
      <c r="CU1004" s="102"/>
      <c r="CV1004" s="102"/>
      <c r="CW1004" s="102"/>
      <c r="CX1004" s="102"/>
      <c r="CY1004" s="102"/>
      <c r="CZ1004" s="102"/>
      <c r="DA1004" s="102"/>
      <c r="DB1004" s="102"/>
      <c r="DC1004" s="102"/>
      <c r="DD1004" s="102"/>
      <c r="DE1004" s="102"/>
      <c r="DF1004" s="102"/>
      <c r="DG1004" s="102"/>
      <c r="DH1004" s="102"/>
      <c r="DI1004" s="102"/>
      <c r="DJ1004" s="102"/>
      <c r="DK1004" s="102"/>
      <c r="DL1004" s="102"/>
      <c r="DM1004" s="102"/>
      <c r="DN1004" s="102"/>
      <c r="DO1004" s="102"/>
      <c r="DP1004" s="102"/>
      <c r="DQ1004" s="102"/>
      <c r="DR1004" s="102"/>
      <c r="DS1004" s="102"/>
      <c r="DT1004" s="102"/>
      <c r="DU1004" s="102"/>
      <c r="DV1004" s="102"/>
      <c r="DW1004" s="102"/>
      <c r="DX1004" s="102"/>
      <c r="DY1004" s="102"/>
      <c r="DZ1004" s="102"/>
      <c r="EA1004" s="102"/>
      <c r="EB1004" s="102"/>
      <c r="EC1004" s="102"/>
      <c r="ED1004" s="102"/>
      <c r="EE1004" s="102"/>
      <c r="EF1004" s="102"/>
      <c r="EG1004" s="102"/>
      <c r="EH1004" s="102"/>
      <c r="EI1004" s="102"/>
      <c r="EJ1004" s="102"/>
      <c r="EK1004" s="102"/>
      <c r="EL1004" s="102"/>
      <c r="EM1004" s="102"/>
      <c r="EN1004" s="102"/>
      <c r="EO1004" s="102"/>
      <c r="EP1004" s="102"/>
      <c r="EQ1004" s="102"/>
      <c r="ER1004" s="102"/>
      <c r="ES1004" s="102"/>
      <c r="ET1004" s="102"/>
      <c r="EU1004" s="102"/>
      <c r="EV1004" s="102"/>
      <c r="EW1004" s="102"/>
      <c r="EX1004" s="102"/>
      <c r="EY1004" s="102"/>
      <c r="EZ1004" s="102"/>
      <c r="FA1004" s="102"/>
      <c r="FB1004" s="102"/>
      <c r="FC1004" s="102"/>
      <c r="FD1004" s="102"/>
      <c r="FE1004" s="102"/>
      <c r="FF1004" s="102"/>
      <c r="FG1004" s="102"/>
      <c r="FH1004" s="102"/>
      <c r="FI1004" s="102"/>
      <c r="FJ1004" s="102"/>
      <c r="FK1004" s="102"/>
      <c r="FL1004" s="102"/>
      <c r="FM1004" s="102"/>
      <c r="FN1004" s="102"/>
      <c r="FO1004" s="102"/>
      <c r="FP1004" s="102"/>
      <c r="FQ1004" s="102"/>
      <c r="FR1004" s="102"/>
      <c r="FS1004" s="102"/>
      <c r="FT1004" s="102"/>
      <c r="FU1004" s="102"/>
      <c r="FV1004" s="102"/>
      <c r="FW1004" s="102"/>
      <c r="FX1004" s="102"/>
      <c r="FY1004" s="102"/>
      <c r="FZ1004" s="102"/>
      <c r="GA1004" s="102"/>
      <c r="GB1004" s="102"/>
      <c r="GC1004" s="102"/>
      <c r="GD1004" s="102"/>
      <c r="GE1004" s="102"/>
      <c r="GF1004" s="102"/>
      <c r="GG1004" s="102"/>
      <c r="GH1004" s="102"/>
      <c r="GI1004" s="102"/>
      <c r="GJ1004" s="102"/>
      <c r="GK1004" s="102"/>
      <c r="GL1004" s="102"/>
      <c r="GM1004" s="102"/>
      <c r="GN1004" s="102"/>
      <c r="GO1004" s="102"/>
      <c r="GP1004" s="102"/>
      <c r="GQ1004" s="102"/>
      <c r="GR1004" s="102"/>
      <c r="GS1004" s="102"/>
      <c r="GT1004" s="102"/>
      <c r="GU1004" s="102"/>
      <c r="GV1004" s="102"/>
      <c r="GW1004" s="102"/>
      <c r="GX1004" s="102"/>
      <c r="GY1004" s="102"/>
      <c r="GZ1004" s="102"/>
      <c r="HA1004" s="102"/>
      <c r="HB1004" s="102"/>
      <c r="HC1004" s="102"/>
      <c r="HD1004" s="102"/>
      <c r="HE1004" s="102"/>
      <c r="HF1004" s="102"/>
      <c r="HG1004" s="102"/>
      <c r="HH1004" s="102"/>
      <c r="HI1004" s="102"/>
      <c r="HJ1004" s="102"/>
      <c r="HK1004" s="102"/>
      <c r="HL1004" s="102"/>
      <c r="HM1004" s="102"/>
      <c r="HN1004" s="102"/>
      <c r="HO1004" s="102"/>
      <c r="HP1004" s="102"/>
      <c r="HQ1004" s="102"/>
      <c r="HR1004" s="102"/>
    </row>
    <row r="1005" spans="1:243" s="103" customFormat="1" ht="12" hidden="1" customHeight="1">
      <c r="A1005" s="95" t="s">
        <v>2793</v>
      </c>
      <c r="B1005" s="110" t="s">
        <v>2443</v>
      </c>
      <c r="C1005" s="123"/>
      <c r="D1005" s="56">
        <f>D1006</f>
        <v>4658.8599999999997</v>
      </c>
      <c r="E1005" s="56">
        <f t="shared" si="369"/>
        <v>182025.81</v>
      </c>
      <c r="F1005" s="56">
        <f t="shared" si="369"/>
        <v>0</v>
      </c>
      <c r="G1005" s="56">
        <f t="shared" si="369"/>
        <v>0</v>
      </c>
      <c r="H1005" s="56">
        <f t="shared" si="369"/>
        <v>0</v>
      </c>
      <c r="I1005" s="56">
        <f t="shared" si="369"/>
        <v>0</v>
      </c>
      <c r="J1005" s="56">
        <f t="shared" si="369"/>
        <v>0</v>
      </c>
      <c r="K1005" s="56">
        <f t="shared" si="369"/>
        <v>0</v>
      </c>
      <c r="HS1005" s="102"/>
      <c r="HT1005" s="102"/>
      <c r="HU1005" s="102"/>
      <c r="HV1005" s="102"/>
      <c r="HW1005" s="102"/>
      <c r="HX1005" s="102"/>
      <c r="HY1005" s="102"/>
      <c r="HZ1005" s="102"/>
      <c r="IA1005" s="102"/>
      <c r="IB1005" s="102"/>
      <c r="IC1005" s="102"/>
      <c r="ID1005" s="102"/>
      <c r="IE1005" s="102"/>
      <c r="IF1005" s="102"/>
      <c r="IG1005" s="102"/>
      <c r="IH1005" s="102"/>
      <c r="II1005" s="102"/>
    </row>
    <row r="1006" spans="1:243" s="103" customFormat="1" ht="21" hidden="1" customHeight="1">
      <c r="A1006" s="95" t="s">
        <v>2794</v>
      </c>
      <c r="B1006" s="110" t="s">
        <v>2441</v>
      </c>
      <c r="C1006" s="123"/>
      <c r="D1006" s="56">
        <f>D1007</f>
        <v>4658.8599999999997</v>
      </c>
      <c r="E1006" s="56">
        <f t="shared" si="369"/>
        <v>182025.81</v>
      </c>
      <c r="F1006" s="56">
        <f t="shared" si="369"/>
        <v>0</v>
      </c>
      <c r="G1006" s="56">
        <f t="shared" si="369"/>
        <v>0</v>
      </c>
      <c r="H1006" s="56">
        <f t="shared" si="369"/>
        <v>0</v>
      </c>
      <c r="I1006" s="56">
        <f t="shared" si="369"/>
        <v>0</v>
      </c>
      <c r="J1006" s="56">
        <f t="shared" si="369"/>
        <v>0</v>
      </c>
      <c r="K1006" s="56">
        <f t="shared" si="369"/>
        <v>0</v>
      </c>
      <c r="HS1006" s="102"/>
      <c r="HT1006" s="102"/>
      <c r="HU1006" s="102"/>
      <c r="HV1006" s="102"/>
      <c r="HW1006" s="102"/>
      <c r="HX1006" s="102"/>
      <c r="HY1006" s="102"/>
      <c r="HZ1006" s="102"/>
      <c r="IA1006" s="102"/>
      <c r="IB1006" s="102"/>
      <c r="IC1006" s="102"/>
      <c r="ID1006" s="102"/>
      <c r="IE1006" s="102"/>
      <c r="IF1006" s="102"/>
      <c r="IG1006" s="102"/>
      <c r="IH1006" s="102"/>
      <c r="II1006" s="102"/>
    </row>
    <row r="1007" spans="1:243" s="121" customFormat="1" hidden="1">
      <c r="A1007" s="93" t="s">
        <v>2795</v>
      </c>
      <c r="B1007" s="93" t="s">
        <v>2441</v>
      </c>
      <c r="C1007" s="94"/>
      <c r="D1007" s="56">
        <f>D1008</f>
        <v>4658.8599999999997</v>
      </c>
      <c r="E1007" s="56">
        <f t="shared" si="369"/>
        <v>182025.81</v>
      </c>
      <c r="F1007" s="56">
        <f t="shared" si="369"/>
        <v>0</v>
      </c>
      <c r="G1007" s="56">
        <f t="shared" si="369"/>
        <v>0</v>
      </c>
      <c r="H1007" s="56">
        <f t="shared" si="369"/>
        <v>0</v>
      </c>
      <c r="I1007" s="56">
        <f t="shared" si="369"/>
        <v>0</v>
      </c>
      <c r="J1007" s="56">
        <f t="shared" si="369"/>
        <v>0</v>
      </c>
      <c r="K1007" s="56">
        <f t="shared" si="369"/>
        <v>0</v>
      </c>
      <c r="HS1007" s="122"/>
      <c r="HT1007" s="122"/>
      <c r="HU1007" s="122"/>
      <c r="HV1007" s="122"/>
      <c r="HW1007" s="122"/>
      <c r="HX1007" s="122"/>
      <c r="HY1007" s="122"/>
      <c r="HZ1007" s="122"/>
      <c r="IA1007" s="122"/>
      <c r="IB1007" s="122"/>
      <c r="IC1007" s="122"/>
      <c r="ID1007" s="122"/>
      <c r="IE1007" s="122"/>
      <c r="IF1007" s="122"/>
      <c r="IG1007" s="122"/>
      <c r="IH1007" s="122"/>
      <c r="II1007" s="122"/>
    </row>
    <row r="1008" spans="1:243" s="121" customFormat="1" hidden="1">
      <c r="A1008" s="93" t="s">
        <v>2796</v>
      </c>
      <c r="B1008" s="93" t="s">
        <v>2797</v>
      </c>
      <c r="C1008" s="94"/>
      <c r="D1008" s="56">
        <f>D1009</f>
        <v>4658.8599999999997</v>
      </c>
      <c r="E1008" s="56">
        <f t="shared" ref="E1008:K1008" si="370">SUM(E1009:E1011)</f>
        <v>182025.81</v>
      </c>
      <c r="F1008" s="56">
        <f t="shared" si="370"/>
        <v>0</v>
      </c>
      <c r="G1008" s="56">
        <f t="shared" si="370"/>
        <v>0</v>
      </c>
      <c r="H1008" s="56">
        <f t="shared" si="370"/>
        <v>0</v>
      </c>
      <c r="I1008" s="56">
        <f t="shared" si="370"/>
        <v>0</v>
      </c>
      <c r="J1008" s="56">
        <f t="shared" si="370"/>
        <v>0</v>
      </c>
      <c r="K1008" s="56">
        <f t="shared" si="370"/>
        <v>0</v>
      </c>
      <c r="HS1008" s="122"/>
      <c r="HT1008" s="122"/>
      <c r="HU1008" s="122"/>
      <c r="HV1008" s="122"/>
      <c r="HW1008" s="122"/>
      <c r="HX1008" s="122"/>
      <c r="HY1008" s="122"/>
      <c r="HZ1008" s="122"/>
      <c r="IA1008" s="122"/>
      <c r="IB1008" s="122"/>
      <c r="IC1008" s="122"/>
      <c r="ID1008" s="122"/>
      <c r="IE1008" s="122"/>
      <c r="IF1008" s="122"/>
      <c r="IG1008" s="122"/>
      <c r="IH1008" s="122"/>
      <c r="II1008" s="122"/>
    </row>
    <row r="1009" spans="1:243" s="121" customFormat="1" hidden="1">
      <c r="A1009" s="93" t="s">
        <v>2798</v>
      </c>
      <c r="B1009" s="93" t="s">
        <v>2799</v>
      </c>
      <c r="C1009" s="94" t="s">
        <v>1568</v>
      </c>
      <c r="D1009" s="58">
        <v>4658.8599999999997</v>
      </c>
      <c r="E1009" s="58">
        <v>0</v>
      </c>
      <c r="F1009" s="58">
        <v>0</v>
      </c>
      <c r="G1009" s="58"/>
      <c r="H1009" s="58"/>
      <c r="I1009" s="58"/>
      <c r="J1009" s="58"/>
      <c r="K1009" s="58"/>
      <c r="HS1009" s="122"/>
      <c r="HT1009" s="122"/>
      <c r="HU1009" s="122"/>
      <c r="HV1009" s="122"/>
      <c r="HW1009" s="122"/>
      <c r="HX1009" s="122"/>
      <c r="HY1009" s="122"/>
      <c r="HZ1009" s="122"/>
      <c r="IA1009" s="122"/>
      <c r="IB1009" s="122"/>
      <c r="IC1009" s="122"/>
      <c r="ID1009" s="122"/>
      <c r="IE1009" s="122"/>
      <c r="IF1009" s="122"/>
      <c r="IG1009" s="122"/>
      <c r="IH1009" s="122"/>
      <c r="II1009" s="122"/>
    </row>
    <row r="1010" spans="1:243" s="121" customFormat="1" hidden="1">
      <c r="A1010" s="93" t="s">
        <v>3016</v>
      </c>
      <c r="B1010" s="93" t="s">
        <v>3017</v>
      </c>
      <c r="C1010" s="94" t="s">
        <v>3007</v>
      </c>
      <c r="D1010" s="58"/>
      <c r="E1010" s="58">
        <v>134888.64000000001</v>
      </c>
      <c r="F1010" s="58"/>
      <c r="G1010" s="58"/>
      <c r="H1010" s="58"/>
      <c r="I1010" s="58"/>
      <c r="J1010" s="58"/>
      <c r="K1010" s="58"/>
      <c r="HS1010" s="122"/>
      <c r="HT1010" s="122"/>
      <c r="HU1010" s="122"/>
      <c r="HV1010" s="122"/>
      <c r="HW1010" s="122"/>
      <c r="HX1010" s="122"/>
      <c r="HY1010" s="122"/>
      <c r="HZ1010" s="122"/>
      <c r="IA1010" s="122"/>
      <c r="IB1010" s="122"/>
      <c r="IC1010" s="122"/>
      <c r="ID1010" s="122"/>
      <c r="IE1010" s="122"/>
      <c r="IF1010" s="122"/>
      <c r="IG1010" s="122"/>
      <c r="IH1010" s="122"/>
      <c r="II1010" s="122"/>
    </row>
    <row r="1011" spans="1:243" s="121" customFormat="1" hidden="1">
      <c r="A1011" s="93" t="s">
        <v>3018</v>
      </c>
      <c r="B1011" s="93" t="s">
        <v>3019</v>
      </c>
      <c r="C1011" s="94" t="s">
        <v>3008</v>
      </c>
      <c r="D1011" s="58"/>
      <c r="E1011" s="58">
        <v>47137.17</v>
      </c>
      <c r="F1011" s="58"/>
      <c r="G1011" s="58"/>
      <c r="H1011" s="58"/>
      <c r="I1011" s="58"/>
      <c r="J1011" s="58"/>
      <c r="K1011" s="58"/>
      <c r="HS1011" s="122"/>
      <c r="HT1011" s="122"/>
      <c r="HU1011" s="122"/>
      <c r="HV1011" s="122"/>
      <c r="HW1011" s="122"/>
      <c r="HX1011" s="122"/>
      <c r="HY1011" s="122"/>
      <c r="HZ1011" s="122"/>
      <c r="IA1011" s="122"/>
      <c r="IB1011" s="122"/>
      <c r="IC1011" s="122"/>
      <c r="ID1011" s="122"/>
      <c r="IE1011" s="122"/>
      <c r="IF1011" s="122"/>
      <c r="IG1011" s="122"/>
      <c r="IH1011" s="122"/>
      <c r="II1011" s="122"/>
    </row>
    <row r="1012" spans="1:243" s="144" customFormat="1">
      <c r="A1012" s="160" t="s">
        <v>1479</v>
      </c>
      <c r="B1012" s="161" t="s">
        <v>1480</v>
      </c>
      <c r="C1012" s="179"/>
      <c r="D1012" s="70">
        <f t="shared" ref="D1012:K1013" si="371">SUM(D1013)</f>
        <v>82272479.159999996</v>
      </c>
      <c r="E1012" s="70">
        <f t="shared" ref="E1012:K1012" si="372">SUM(E1013+E1045)</f>
        <v>94149418.579999998</v>
      </c>
      <c r="F1012" s="70">
        <f t="shared" si="372"/>
        <v>104339572.94</v>
      </c>
      <c r="G1012" s="70">
        <f t="shared" si="372"/>
        <v>115665100</v>
      </c>
      <c r="H1012" s="70">
        <f t="shared" si="372"/>
        <v>129790000</v>
      </c>
      <c r="I1012" s="70">
        <f t="shared" si="372"/>
        <v>143790000</v>
      </c>
      <c r="J1012" s="70">
        <f t="shared" si="372"/>
        <v>158665000</v>
      </c>
      <c r="K1012" s="70">
        <f t="shared" si="372"/>
        <v>174582000</v>
      </c>
      <c r="L1012" s="164"/>
      <c r="M1012" s="164"/>
      <c r="N1012" s="164"/>
      <c r="O1012" s="164"/>
      <c r="P1012" s="164"/>
      <c r="Q1012" s="164"/>
      <c r="R1012" s="164"/>
      <c r="S1012" s="164"/>
      <c r="T1012" s="164"/>
      <c r="U1012" s="164"/>
      <c r="V1012" s="164"/>
      <c r="W1012" s="164"/>
      <c r="X1012" s="164"/>
      <c r="Y1012" s="164"/>
      <c r="Z1012" s="164"/>
      <c r="AA1012" s="164"/>
      <c r="AB1012" s="164"/>
      <c r="AC1012" s="164"/>
      <c r="AD1012" s="164"/>
      <c r="AE1012" s="164"/>
      <c r="AF1012" s="164"/>
      <c r="AG1012" s="164"/>
      <c r="AH1012" s="164"/>
      <c r="AI1012" s="164"/>
      <c r="AJ1012" s="164"/>
      <c r="AK1012" s="164"/>
      <c r="AL1012" s="164"/>
      <c r="AM1012" s="164"/>
      <c r="AN1012" s="164"/>
      <c r="AO1012" s="164"/>
      <c r="AP1012" s="164"/>
      <c r="AQ1012" s="164"/>
      <c r="AR1012" s="164"/>
      <c r="AS1012" s="164"/>
      <c r="AT1012" s="164"/>
      <c r="AU1012" s="164"/>
      <c r="AV1012" s="164"/>
      <c r="AW1012" s="164"/>
      <c r="AX1012" s="164"/>
      <c r="AY1012" s="164"/>
      <c r="AZ1012" s="164"/>
      <c r="BA1012" s="164"/>
      <c r="BB1012" s="164"/>
      <c r="BC1012" s="164"/>
      <c r="BD1012" s="164"/>
      <c r="BE1012" s="164"/>
      <c r="BF1012" s="164"/>
      <c r="BG1012" s="164"/>
      <c r="BH1012" s="164"/>
      <c r="BI1012" s="164"/>
      <c r="BJ1012" s="164"/>
      <c r="BK1012" s="164"/>
      <c r="BL1012" s="164"/>
      <c r="BM1012" s="164"/>
      <c r="BN1012" s="164"/>
      <c r="BO1012" s="164"/>
      <c r="BP1012" s="164"/>
      <c r="BQ1012" s="164"/>
      <c r="BR1012" s="164"/>
      <c r="BS1012" s="164"/>
      <c r="BT1012" s="164"/>
      <c r="BU1012" s="164"/>
      <c r="BV1012" s="164"/>
      <c r="BW1012" s="164"/>
      <c r="BX1012" s="164"/>
      <c r="BY1012" s="164"/>
      <c r="BZ1012" s="164"/>
      <c r="CA1012" s="164"/>
      <c r="CB1012" s="164"/>
      <c r="CC1012" s="164"/>
      <c r="CD1012" s="164"/>
      <c r="CE1012" s="164"/>
      <c r="CF1012" s="164"/>
      <c r="CG1012" s="164"/>
      <c r="CH1012" s="164"/>
      <c r="CI1012" s="164"/>
      <c r="CJ1012" s="164"/>
      <c r="CK1012" s="164"/>
      <c r="CL1012" s="164"/>
      <c r="CM1012" s="164"/>
      <c r="CN1012" s="164"/>
      <c r="CO1012" s="164"/>
      <c r="CP1012" s="164"/>
      <c r="CQ1012" s="164"/>
      <c r="CR1012" s="164"/>
      <c r="CS1012" s="164"/>
      <c r="CT1012" s="164"/>
      <c r="CU1012" s="164"/>
      <c r="CV1012" s="164"/>
      <c r="CW1012" s="164"/>
      <c r="CX1012" s="164"/>
      <c r="CY1012" s="164"/>
      <c r="CZ1012" s="164"/>
      <c r="DA1012" s="164"/>
      <c r="DB1012" s="164"/>
      <c r="DC1012" s="164"/>
      <c r="DD1012" s="164"/>
      <c r="DE1012" s="164"/>
      <c r="DF1012" s="164"/>
      <c r="DG1012" s="164"/>
      <c r="DH1012" s="164"/>
      <c r="DI1012" s="164"/>
      <c r="DJ1012" s="164"/>
      <c r="DK1012" s="164"/>
      <c r="DL1012" s="164"/>
      <c r="DM1012" s="164"/>
      <c r="DN1012" s="164"/>
      <c r="DO1012" s="164"/>
      <c r="DP1012" s="164"/>
      <c r="DQ1012" s="164"/>
      <c r="DR1012" s="164"/>
      <c r="DS1012" s="164"/>
      <c r="DT1012" s="164"/>
      <c r="DU1012" s="164"/>
      <c r="DV1012" s="164"/>
      <c r="DW1012" s="164"/>
      <c r="DX1012" s="164"/>
      <c r="DY1012" s="164"/>
      <c r="DZ1012" s="164"/>
      <c r="EA1012" s="164"/>
      <c r="EB1012" s="164"/>
      <c r="EC1012" s="164"/>
      <c r="ED1012" s="164"/>
      <c r="EE1012" s="164"/>
      <c r="EF1012" s="164"/>
      <c r="EG1012" s="164"/>
      <c r="EH1012" s="164"/>
      <c r="EI1012" s="164"/>
      <c r="EJ1012" s="164"/>
      <c r="EK1012" s="164"/>
      <c r="EL1012" s="164"/>
      <c r="EM1012" s="164"/>
      <c r="EN1012" s="164"/>
      <c r="EO1012" s="164"/>
      <c r="EP1012" s="164"/>
      <c r="EQ1012" s="164"/>
      <c r="ER1012" s="164"/>
      <c r="ES1012" s="164"/>
      <c r="ET1012" s="164"/>
      <c r="EU1012" s="164"/>
      <c r="EV1012" s="164"/>
      <c r="EW1012" s="164"/>
      <c r="EX1012" s="164"/>
      <c r="EY1012" s="164"/>
      <c r="EZ1012" s="164"/>
      <c r="FA1012" s="164"/>
      <c r="FB1012" s="164"/>
      <c r="FC1012" s="164"/>
      <c r="FD1012" s="164"/>
      <c r="FE1012" s="164"/>
      <c r="FF1012" s="164"/>
      <c r="FG1012" s="164"/>
      <c r="FH1012" s="164"/>
      <c r="FI1012" s="164"/>
      <c r="FJ1012" s="164"/>
      <c r="FK1012" s="164"/>
      <c r="FL1012" s="164"/>
      <c r="FM1012" s="164"/>
      <c r="FN1012" s="164"/>
      <c r="FO1012" s="164"/>
      <c r="FP1012" s="164"/>
      <c r="FQ1012" s="164"/>
      <c r="FR1012" s="164"/>
      <c r="FS1012" s="164"/>
      <c r="FT1012" s="164"/>
      <c r="FU1012" s="164"/>
      <c r="FV1012" s="164"/>
      <c r="FW1012" s="164"/>
      <c r="FX1012" s="164"/>
      <c r="FY1012" s="164"/>
      <c r="FZ1012" s="164"/>
      <c r="GA1012" s="164"/>
      <c r="GB1012" s="164"/>
      <c r="GC1012" s="164"/>
      <c r="GD1012" s="164"/>
      <c r="GE1012" s="164"/>
      <c r="GF1012" s="164"/>
      <c r="GG1012" s="164"/>
      <c r="GH1012" s="164"/>
      <c r="GI1012" s="164"/>
      <c r="GJ1012" s="164"/>
      <c r="GK1012" s="164"/>
      <c r="GL1012" s="164"/>
      <c r="GM1012" s="164"/>
      <c r="GN1012" s="164"/>
      <c r="GO1012" s="164"/>
      <c r="GP1012" s="164"/>
      <c r="GQ1012" s="164"/>
      <c r="GR1012" s="164"/>
      <c r="GS1012" s="164"/>
      <c r="GT1012" s="164"/>
      <c r="GU1012" s="164"/>
      <c r="GV1012" s="164"/>
      <c r="GW1012" s="164"/>
      <c r="GX1012" s="164"/>
      <c r="GY1012" s="164"/>
      <c r="GZ1012" s="164"/>
      <c r="HA1012" s="164"/>
      <c r="HB1012" s="164"/>
      <c r="HC1012" s="164"/>
      <c r="HD1012" s="164"/>
      <c r="HE1012" s="164"/>
      <c r="HF1012" s="164"/>
      <c r="HG1012" s="164"/>
      <c r="HH1012" s="164"/>
      <c r="HI1012" s="164"/>
      <c r="HJ1012" s="164"/>
      <c r="HK1012" s="164"/>
      <c r="HL1012" s="164"/>
      <c r="HM1012" s="164"/>
      <c r="HN1012" s="164"/>
      <c r="HO1012" s="164"/>
      <c r="HP1012" s="164"/>
      <c r="HQ1012" s="164"/>
      <c r="HR1012" s="164"/>
    </row>
    <row r="1013" spans="1:243">
      <c r="A1013" s="127" t="s">
        <v>2800</v>
      </c>
      <c r="B1013" s="128" t="s">
        <v>1836</v>
      </c>
      <c r="C1013" s="181"/>
      <c r="D1013" s="163">
        <f t="shared" si="371"/>
        <v>82272479.159999996</v>
      </c>
      <c r="E1013" s="163">
        <f t="shared" si="371"/>
        <v>39621367.359999999</v>
      </c>
      <c r="F1013" s="163">
        <f t="shared" si="371"/>
        <v>42620670.480000004</v>
      </c>
      <c r="G1013" s="163">
        <f t="shared" si="371"/>
        <v>45165100</v>
      </c>
      <c r="H1013" s="163">
        <f t="shared" si="371"/>
        <v>49828000</v>
      </c>
      <c r="I1013" s="163">
        <f t="shared" si="371"/>
        <v>52255000</v>
      </c>
      <c r="J1013" s="163">
        <f t="shared" si="371"/>
        <v>54738000</v>
      </c>
      <c r="K1013" s="163">
        <f t="shared" si="371"/>
        <v>57323000</v>
      </c>
    </row>
    <row r="1014" spans="1:243">
      <c r="A1014" s="127" t="s">
        <v>2801</v>
      </c>
      <c r="B1014" s="128" t="s">
        <v>165</v>
      </c>
      <c r="C1014" s="181"/>
      <c r="D1014" s="163">
        <f>D1015+D1028+D1022</f>
        <v>82272479.159999996</v>
      </c>
      <c r="E1014" s="163">
        <f t="shared" ref="E1014:K1014" si="373">E1028+E1037</f>
        <v>39621367.359999999</v>
      </c>
      <c r="F1014" s="163">
        <f t="shared" si="373"/>
        <v>42620670.480000004</v>
      </c>
      <c r="G1014" s="163">
        <f t="shared" si="373"/>
        <v>45165100</v>
      </c>
      <c r="H1014" s="163">
        <f t="shared" si="373"/>
        <v>49828000</v>
      </c>
      <c r="I1014" s="163">
        <f t="shared" si="373"/>
        <v>52255000</v>
      </c>
      <c r="J1014" s="163">
        <f t="shared" si="373"/>
        <v>54738000</v>
      </c>
      <c r="K1014" s="163">
        <f t="shared" si="373"/>
        <v>57323000</v>
      </c>
    </row>
    <row r="1015" spans="1:243" ht="22.5" hidden="1">
      <c r="A1015" s="95" t="s">
        <v>2802</v>
      </c>
      <c r="B1015" s="110" t="s">
        <v>2803</v>
      </c>
      <c r="C1015" s="182"/>
      <c r="D1015" s="163">
        <f t="shared" ref="D1015:K1015" si="374">D1016</f>
        <v>31773514.810000002</v>
      </c>
      <c r="E1015" s="163">
        <f t="shared" si="374"/>
        <v>0</v>
      </c>
      <c r="F1015" s="163">
        <f t="shared" si="374"/>
        <v>0</v>
      </c>
      <c r="G1015" s="163">
        <f t="shared" si="374"/>
        <v>0</v>
      </c>
      <c r="H1015" s="163">
        <f t="shared" si="374"/>
        <v>0</v>
      </c>
      <c r="I1015" s="163">
        <f t="shared" si="374"/>
        <v>0</v>
      </c>
      <c r="J1015" s="163">
        <f t="shared" si="374"/>
        <v>0</v>
      </c>
      <c r="K1015" s="163">
        <f t="shared" si="374"/>
        <v>0</v>
      </c>
    </row>
    <row r="1016" spans="1:243" hidden="1">
      <c r="A1016" s="127" t="s">
        <v>2804</v>
      </c>
      <c r="B1016" s="128" t="s">
        <v>2805</v>
      </c>
      <c r="C1016" s="181"/>
      <c r="D1016" s="163">
        <f t="shared" ref="D1016:I1016" si="375">SUM(D1018:D1021)</f>
        <v>31773514.810000002</v>
      </c>
      <c r="E1016" s="163">
        <f t="shared" si="375"/>
        <v>0</v>
      </c>
      <c r="F1016" s="163">
        <f t="shared" si="375"/>
        <v>0</v>
      </c>
      <c r="G1016" s="163">
        <f t="shared" si="375"/>
        <v>0</v>
      </c>
      <c r="H1016" s="163">
        <f t="shared" si="375"/>
        <v>0</v>
      </c>
      <c r="I1016" s="163">
        <f t="shared" si="375"/>
        <v>0</v>
      </c>
      <c r="J1016" s="163">
        <f t="shared" ref="J1016:K1016" si="376">SUM(J1018:J1021)</f>
        <v>0</v>
      </c>
      <c r="K1016" s="163">
        <f t="shared" si="376"/>
        <v>0</v>
      </c>
    </row>
    <row r="1017" spans="1:243" ht="22.5" hidden="1">
      <c r="A1017" s="159" t="s">
        <v>2806</v>
      </c>
      <c r="B1017" s="128" t="s">
        <v>2807</v>
      </c>
      <c r="C1017" s="181"/>
      <c r="D1017" s="163">
        <f t="shared" ref="D1017:I1017" si="377">SUM(D1018:D1021)</f>
        <v>31773514.810000002</v>
      </c>
      <c r="E1017" s="163">
        <f t="shared" si="377"/>
        <v>0</v>
      </c>
      <c r="F1017" s="163">
        <f t="shared" si="377"/>
        <v>0</v>
      </c>
      <c r="G1017" s="163">
        <f t="shared" si="377"/>
        <v>0</v>
      </c>
      <c r="H1017" s="163">
        <f t="shared" si="377"/>
        <v>0</v>
      </c>
      <c r="I1017" s="163">
        <f t="shared" si="377"/>
        <v>0</v>
      </c>
      <c r="J1017" s="163">
        <f t="shared" ref="J1017:K1017" si="378">SUM(J1018:J1021)</f>
        <v>0</v>
      </c>
      <c r="K1017" s="163">
        <f t="shared" si="378"/>
        <v>0</v>
      </c>
    </row>
    <row r="1018" spans="1:243" hidden="1">
      <c r="A1018" s="93" t="s">
        <v>2808</v>
      </c>
      <c r="B1018" s="111" t="s">
        <v>1494</v>
      </c>
      <c r="C1018" s="123" t="s">
        <v>173</v>
      </c>
      <c r="D1018" s="56">
        <v>601904.28</v>
      </c>
      <c r="E1018" s="56"/>
      <c r="F1018" s="56"/>
      <c r="G1018" s="56"/>
      <c r="H1018" s="56"/>
      <c r="I1018" s="163"/>
      <c r="J1018" s="163"/>
      <c r="K1018" s="163"/>
    </row>
    <row r="1019" spans="1:243" hidden="1">
      <c r="A1019" s="93" t="s">
        <v>2809</v>
      </c>
      <c r="B1019" s="111" t="s">
        <v>1496</v>
      </c>
      <c r="C1019" s="123" t="s">
        <v>173</v>
      </c>
      <c r="D1019" s="56">
        <v>30963919.48</v>
      </c>
      <c r="E1019" s="56"/>
      <c r="F1019" s="56"/>
      <c r="G1019" s="56"/>
      <c r="H1019" s="56"/>
      <c r="I1019" s="163"/>
      <c r="J1019" s="163"/>
      <c r="K1019" s="163"/>
    </row>
    <row r="1020" spans="1:243" hidden="1">
      <c r="A1020" s="93" t="s">
        <v>2810</v>
      </c>
      <c r="B1020" s="111" t="s">
        <v>1596</v>
      </c>
      <c r="C1020" s="123" t="s">
        <v>173</v>
      </c>
      <c r="D1020" s="56">
        <v>121325.5</v>
      </c>
      <c r="E1020" s="56"/>
      <c r="F1020" s="56"/>
      <c r="G1020" s="56"/>
      <c r="H1020" s="56"/>
      <c r="I1020" s="163"/>
      <c r="J1020" s="163"/>
      <c r="K1020" s="163"/>
    </row>
    <row r="1021" spans="1:243" hidden="1">
      <c r="A1021" s="93" t="s">
        <v>2811</v>
      </c>
      <c r="B1021" s="111" t="s">
        <v>1500</v>
      </c>
      <c r="C1021" s="123" t="s">
        <v>173</v>
      </c>
      <c r="D1021" s="56">
        <v>86365.55</v>
      </c>
      <c r="E1021" s="56"/>
      <c r="F1021" s="56"/>
      <c r="G1021" s="56"/>
      <c r="H1021" s="56"/>
      <c r="I1021" s="163"/>
      <c r="J1021" s="163"/>
      <c r="K1021" s="163"/>
    </row>
    <row r="1022" spans="1:243" hidden="1">
      <c r="A1022" s="127" t="s">
        <v>2812</v>
      </c>
      <c r="B1022" s="128" t="s">
        <v>2813</v>
      </c>
      <c r="C1022" s="181"/>
      <c r="D1022" s="56">
        <f t="shared" ref="D1022:K1023" si="379">D1023</f>
        <v>5620012.6200000001</v>
      </c>
      <c r="E1022" s="56">
        <f t="shared" si="379"/>
        <v>0</v>
      </c>
      <c r="F1022" s="56">
        <f t="shared" si="379"/>
        <v>0</v>
      </c>
      <c r="G1022" s="56">
        <f t="shared" si="379"/>
        <v>0</v>
      </c>
      <c r="H1022" s="56">
        <f t="shared" si="379"/>
        <v>0</v>
      </c>
      <c r="I1022" s="56">
        <f t="shared" si="379"/>
        <v>0</v>
      </c>
      <c r="J1022" s="56">
        <f t="shared" si="379"/>
        <v>0</v>
      </c>
      <c r="K1022" s="56">
        <f t="shared" si="379"/>
        <v>0</v>
      </c>
    </row>
    <row r="1023" spans="1:243" ht="22.5" hidden="1">
      <c r="A1023" s="159" t="s">
        <v>2814</v>
      </c>
      <c r="B1023" s="128" t="s">
        <v>2815</v>
      </c>
      <c r="C1023" s="181"/>
      <c r="D1023" s="163">
        <f t="shared" si="379"/>
        <v>5620012.6200000001</v>
      </c>
      <c r="E1023" s="163">
        <f t="shared" si="379"/>
        <v>0</v>
      </c>
      <c r="F1023" s="163">
        <f t="shared" si="379"/>
        <v>0</v>
      </c>
      <c r="G1023" s="163">
        <f t="shared" si="379"/>
        <v>0</v>
      </c>
      <c r="H1023" s="163">
        <f t="shared" si="379"/>
        <v>0</v>
      </c>
      <c r="I1023" s="163">
        <f t="shared" si="379"/>
        <v>0</v>
      </c>
      <c r="J1023" s="163">
        <f t="shared" si="379"/>
        <v>0</v>
      </c>
      <c r="K1023" s="163">
        <f t="shared" si="379"/>
        <v>0</v>
      </c>
    </row>
    <row r="1024" spans="1:243" ht="22.5" hidden="1">
      <c r="A1024" s="95" t="s">
        <v>2816</v>
      </c>
      <c r="B1024" s="110" t="s">
        <v>2817</v>
      </c>
      <c r="C1024" s="182"/>
      <c r="D1024" s="163">
        <f t="shared" ref="D1024:I1024" si="380">SUM(D1025:D1027)</f>
        <v>5620012.6200000001</v>
      </c>
      <c r="E1024" s="163">
        <f t="shared" si="380"/>
        <v>0</v>
      </c>
      <c r="F1024" s="163">
        <f t="shared" si="380"/>
        <v>0</v>
      </c>
      <c r="G1024" s="163">
        <f t="shared" si="380"/>
        <v>0</v>
      </c>
      <c r="H1024" s="163">
        <f t="shared" si="380"/>
        <v>0</v>
      </c>
      <c r="I1024" s="163">
        <f t="shared" si="380"/>
        <v>0</v>
      </c>
      <c r="J1024" s="163">
        <f t="shared" ref="J1024:K1024" si="381">SUM(J1025:J1027)</f>
        <v>0</v>
      </c>
      <c r="K1024" s="163">
        <f t="shared" si="381"/>
        <v>0</v>
      </c>
    </row>
    <row r="1025" spans="1:11" ht="18" hidden="1">
      <c r="A1025" s="93" t="s">
        <v>2818</v>
      </c>
      <c r="B1025" s="111" t="s">
        <v>1488</v>
      </c>
      <c r="C1025" s="123" t="s">
        <v>173</v>
      </c>
      <c r="D1025" s="56">
        <v>5583968.2800000003</v>
      </c>
      <c r="E1025" s="56"/>
      <c r="F1025" s="56"/>
      <c r="G1025" s="56"/>
      <c r="H1025" s="56"/>
      <c r="I1025" s="163"/>
      <c r="J1025" s="163"/>
      <c r="K1025" s="163"/>
    </row>
    <row r="1026" spans="1:11" ht="18" hidden="1">
      <c r="A1026" s="93" t="s">
        <v>2819</v>
      </c>
      <c r="B1026" s="111" t="s">
        <v>2820</v>
      </c>
      <c r="C1026" s="123" t="s">
        <v>173</v>
      </c>
      <c r="D1026" s="56">
        <v>20390.07</v>
      </c>
      <c r="E1026" s="56"/>
      <c r="F1026" s="56"/>
      <c r="G1026" s="56"/>
      <c r="H1026" s="56"/>
      <c r="I1026" s="163"/>
      <c r="J1026" s="163"/>
      <c r="K1026" s="163"/>
    </row>
    <row r="1027" spans="1:11" ht="18" hidden="1">
      <c r="A1027" s="93" t="s">
        <v>2821</v>
      </c>
      <c r="B1027" s="111" t="s">
        <v>2822</v>
      </c>
      <c r="C1027" s="123" t="s">
        <v>173</v>
      </c>
      <c r="D1027" s="56">
        <v>15654.27</v>
      </c>
      <c r="E1027" s="56"/>
      <c r="F1027" s="56"/>
      <c r="G1027" s="56"/>
      <c r="H1027" s="56"/>
      <c r="I1027" s="163"/>
      <c r="J1027" s="163"/>
      <c r="K1027" s="163"/>
    </row>
    <row r="1028" spans="1:11" hidden="1">
      <c r="A1028" s="93" t="s">
        <v>2823</v>
      </c>
      <c r="B1028" s="111" t="s">
        <v>2824</v>
      </c>
      <c r="C1028" s="123"/>
      <c r="D1028" s="163">
        <f>D1029</f>
        <v>44878951.729999997</v>
      </c>
      <c r="E1028" s="163">
        <f t="shared" ref="E1028:K1028" si="382">E1029+E1030</f>
        <v>33659371.710000001</v>
      </c>
      <c r="F1028" s="163">
        <f t="shared" si="382"/>
        <v>40141851.440000005</v>
      </c>
      <c r="G1028" s="163">
        <f t="shared" si="382"/>
        <v>42131000</v>
      </c>
      <c r="H1028" s="163">
        <f t="shared" si="382"/>
        <v>43466000</v>
      </c>
      <c r="I1028" s="163">
        <f t="shared" si="382"/>
        <v>45582000</v>
      </c>
      <c r="J1028" s="163">
        <f t="shared" si="382"/>
        <v>47750000</v>
      </c>
      <c r="K1028" s="163">
        <f t="shared" si="382"/>
        <v>50005000</v>
      </c>
    </row>
    <row r="1029" spans="1:11" ht="22.5" hidden="1">
      <c r="A1029" s="159" t="s">
        <v>2825</v>
      </c>
      <c r="B1029" s="128" t="s">
        <v>1858</v>
      </c>
      <c r="C1029" s="123"/>
      <c r="D1029" s="163">
        <f t="shared" ref="D1029:I1029" si="383">D1052</f>
        <v>44878951.729999997</v>
      </c>
      <c r="E1029" s="163">
        <f t="shared" si="383"/>
        <v>0</v>
      </c>
      <c r="F1029" s="163">
        <f t="shared" si="383"/>
        <v>0</v>
      </c>
      <c r="G1029" s="163">
        <f t="shared" si="383"/>
        <v>0</v>
      </c>
      <c r="H1029" s="163">
        <f t="shared" si="383"/>
        <v>0</v>
      </c>
      <c r="I1029" s="163">
        <f t="shared" si="383"/>
        <v>0</v>
      </c>
      <c r="J1029" s="163">
        <f t="shared" ref="J1029:K1029" si="384">J1052</f>
        <v>0</v>
      </c>
      <c r="K1029" s="163">
        <f t="shared" si="384"/>
        <v>0</v>
      </c>
    </row>
    <row r="1030" spans="1:11" ht="22.5">
      <c r="A1030" s="95" t="s">
        <v>3022</v>
      </c>
      <c r="B1030" s="110" t="s">
        <v>1873</v>
      </c>
      <c r="C1030" s="123"/>
      <c r="D1030" s="163"/>
      <c r="E1030" s="163">
        <f>E1031</f>
        <v>33659371.710000001</v>
      </c>
      <c r="F1030" s="163">
        <f t="shared" ref="F1030:K1031" si="385">F1031</f>
        <v>40141851.440000005</v>
      </c>
      <c r="G1030" s="163">
        <f t="shared" si="385"/>
        <v>42131000</v>
      </c>
      <c r="H1030" s="163">
        <f t="shared" si="385"/>
        <v>43466000</v>
      </c>
      <c r="I1030" s="163">
        <f t="shared" si="385"/>
        <v>45582000</v>
      </c>
      <c r="J1030" s="163">
        <f t="shared" si="385"/>
        <v>47750000</v>
      </c>
      <c r="K1030" s="163">
        <f t="shared" si="385"/>
        <v>50005000</v>
      </c>
    </row>
    <row r="1031" spans="1:11">
      <c r="A1031" s="95" t="s">
        <v>3023</v>
      </c>
      <c r="B1031" s="110" t="s">
        <v>3021</v>
      </c>
      <c r="C1031" s="123"/>
      <c r="D1031" s="163"/>
      <c r="E1031" s="163">
        <f>E1032</f>
        <v>33659371.710000001</v>
      </c>
      <c r="F1031" s="163">
        <f t="shared" si="385"/>
        <v>40141851.440000005</v>
      </c>
      <c r="G1031" s="163">
        <f t="shared" si="385"/>
        <v>42131000</v>
      </c>
      <c r="H1031" s="163">
        <f t="shared" si="385"/>
        <v>43466000</v>
      </c>
      <c r="I1031" s="163">
        <f t="shared" si="385"/>
        <v>45582000</v>
      </c>
      <c r="J1031" s="163">
        <f t="shared" si="385"/>
        <v>47750000</v>
      </c>
      <c r="K1031" s="163">
        <f t="shared" si="385"/>
        <v>50005000</v>
      </c>
    </row>
    <row r="1032" spans="1:11">
      <c r="A1032" s="95" t="s">
        <v>3024</v>
      </c>
      <c r="B1032" s="110" t="s">
        <v>1875</v>
      </c>
      <c r="C1032" s="123"/>
      <c r="D1032" s="163"/>
      <c r="E1032" s="163">
        <f t="shared" ref="E1032:K1032" si="386">SUM(E1033:E1036)</f>
        <v>33659371.710000001</v>
      </c>
      <c r="F1032" s="163">
        <f t="shared" si="386"/>
        <v>40141851.440000005</v>
      </c>
      <c r="G1032" s="163">
        <f t="shared" si="386"/>
        <v>42131000</v>
      </c>
      <c r="H1032" s="163">
        <f t="shared" si="386"/>
        <v>43466000</v>
      </c>
      <c r="I1032" s="163">
        <f t="shared" si="386"/>
        <v>45582000</v>
      </c>
      <c r="J1032" s="163">
        <f t="shared" si="386"/>
        <v>47750000</v>
      </c>
      <c r="K1032" s="163">
        <f t="shared" si="386"/>
        <v>50005000</v>
      </c>
    </row>
    <row r="1033" spans="1:11" hidden="1">
      <c r="A1033" s="93" t="s">
        <v>3025</v>
      </c>
      <c r="B1033" s="111" t="s">
        <v>1494</v>
      </c>
      <c r="C1033" s="123" t="s">
        <v>173</v>
      </c>
      <c r="D1033" s="58"/>
      <c r="E1033" s="58">
        <v>645979.92000000004</v>
      </c>
      <c r="F1033" s="58">
        <v>801859.09</v>
      </c>
      <c r="G1033" s="58">
        <v>910000</v>
      </c>
      <c r="H1033" s="58">
        <v>847000</v>
      </c>
      <c r="I1033" s="58">
        <v>888000</v>
      </c>
      <c r="J1033" s="58">
        <v>931000</v>
      </c>
      <c r="K1033" s="58">
        <v>975000</v>
      </c>
    </row>
    <row r="1034" spans="1:11" hidden="1">
      <c r="A1034" s="93" t="s">
        <v>3026</v>
      </c>
      <c r="B1034" s="111" t="s">
        <v>1496</v>
      </c>
      <c r="C1034" s="123" t="s">
        <v>173</v>
      </c>
      <c r="D1034" s="58"/>
      <c r="E1034" s="58">
        <v>32792081.059999999</v>
      </c>
      <c r="F1034" s="58">
        <v>39130262.270000003</v>
      </c>
      <c r="G1034" s="58">
        <v>41000000</v>
      </c>
      <c r="H1034" s="58">
        <v>42101000</v>
      </c>
      <c r="I1034" s="58">
        <v>44152000</v>
      </c>
      <c r="J1034" s="58">
        <v>46250000</v>
      </c>
      <c r="K1034" s="58">
        <v>48435000</v>
      </c>
    </row>
    <row r="1035" spans="1:11" hidden="1">
      <c r="A1035" s="93" t="s">
        <v>3027</v>
      </c>
      <c r="B1035" s="111" t="s">
        <v>1596</v>
      </c>
      <c r="C1035" s="123" t="s">
        <v>173</v>
      </c>
      <c r="D1035" s="58"/>
      <c r="E1035" s="58">
        <v>137787.51</v>
      </c>
      <c r="F1035" s="58">
        <v>130592.53</v>
      </c>
      <c r="G1035" s="58">
        <v>144000</v>
      </c>
      <c r="H1035" s="58">
        <v>125000</v>
      </c>
      <c r="I1035" s="58">
        <v>130000</v>
      </c>
      <c r="J1035" s="58">
        <v>137000</v>
      </c>
      <c r="K1035" s="58">
        <v>143000</v>
      </c>
    </row>
    <row r="1036" spans="1:11" hidden="1">
      <c r="A1036" s="93" t="s">
        <v>3028</v>
      </c>
      <c r="B1036" s="111" t="s">
        <v>1500</v>
      </c>
      <c r="C1036" s="123" t="s">
        <v>173</v>
      </c>
      <c r="D1036" s="58"/>
      <c r="E1036" s="58">
        <v>83523.22</v>
      </c>
      <c r="F1036" s="58">
        <v>79137.55</v>
      </c>
      <c r="G1036" s="58">
        <v>77000</v>
      </c>
      <c r="H1036" s="58">
        <v>393000</v>
      </c>
      <c r="I1036" s="58">
        <v>412000</v>
      </c>
      <c r="J1036" s="58">
        <v>432000</v>
      </c>
      <c r="K1036" s="58">
        <v>452000</v>
      </c>
    </row>
    <row r="1037" spans="1:11">
      <c r="A1037" s="127" t="s">
        <v>3058</v>
      </c>
      <c r="B1037" s="128" t="s">
        <v>216</v>
      </c>
      <c r="C1037" s="181"/>
      <c r="D1037" s="163"/>
      <c r="E1037" s="163">
        <f>E1038</f>
        <v>5961995.6500000004</v>
      </c>
      <c r="F1037" s="163">
        <f t="shared" ref="F1037:K1040" si="387">F1038</f>
        <v>2478819.04</v>
      </c>
      <c r="G1037" s="163">
        <f t="shared" si="387"/>
        <v>3034100</v>
      </c>
      <c r="H1037" s="163">
        <f t="shared" si="387"/>
        <v>6362000</v>
      </c>
      <c r="I1037" s="163">
        <f t="shared" si="387"/>
        <v>6673000</v>
      </c>
      <c r="J1037" s="163">
        <f t="shared" si="387"/>
        <v>6988000</v>
      </c>
      <c r="K1037" s="163">
        <f t="shared" si="387"/>
        <v>7318000</v>
      </c>
    </row>
    <row r="1038" spans="1:11">
      <c r="A1038" s="127" t="s">
        <v>3059</v>
      </c>
      <c r="B1038" s="128" t="s">
        <v>3060</v>
      </c>
      <c r="C1038" s="181"/>
      <c r="D1038" s="163"/>
      <c r="E1038" s="163">
        <f>E1039</f>
        <v>5961995.6500000004</v>
      </c>
      <c r="F1038" s="163">
        <f t="shared" si="387"/>
        <v>2478819.04</v>
      </c>
      <c r="G1038" s="163">
        <f t="shared" si="387"/>
        <v>3034100</v>
      </c>
      <c r="H1038" s="163">
        <f t="shared" si="387"/>
        <v>6362000</v>
      </c>
      <c r="I1038" s="163">
        <f t="shared" si="387"/>
        <v>6673000</v>
      </c>
      <c r="J1038" s="163">
        <f t="shared" si="387"/>
        <v>6988000</v>
      </c>
      <c r="K1038" s="163">
        <f t="shared" si="387"/>
        <v>7318000</v>
      </c>
    </row>
    <row r="1039" spans="1:11">
      <c r="A1039" s="127" t="s">
        <v>3061</v>
      </c>
      <c r="B1039" s="128" t="s">
        <v>3060</v>
      </c>
      <c r="C1039" s="181"/>
      <c r="D1039" s="163"/>
      <c r="E1039" s="163">
        <f>E1040</f>
        <v>5961995.6500000004</v>
      </c>
      <c r="F1039" s="163">
        <f t="shared" si="387"/>
        <v>2478819.04</v>
      </c>
      <c r="G1039" s="163">
        <f t="shared" si="387"/>
        <v>3034100</v>
      </c>
      <c r="H1039" s="163">
        <f t="shared" si="387"/>
        <v>6362000</v>
      </c>
      <c r="I1039" s="163">
        <f t="shared" si="387"/>
        <v>6673000</v>
      </c>
      <c r="J1039" s="163">
        <f t="shared" si="387"/>
        <v>6988000</v>
      </c>
      <c r="K1039" s="163">
        <f t="shared" si="387"/>
        <v>7318000</v>
      </c>
    </row>
    <row r="1040" spans="1:11">
      <c r="A1040" s="127" t="s">
        <v>3062</v>
      </c>
      <c r="B1040" s="128" t="s">
        <v>3063</v>
      </c>
      <c r="C1040" s="182"/>
      <c r="D1040" s="163"/>
      <c r="E1040" s="163">
        <f>E1041</f>
        <v>5961995.6500000004</v>
      </c>
      <c r="F1040" s="163">
        <f t="shared" si="387"/>
        <v>2478819.04</v>
      </c>
      <c r="G1040" s="163">
        <f t="shared" si="387"/>
        <v>3034100</v>
      </c>
      <c r="H1040" s="163">
        <f t="shared" si="387"/>
        <v>6362000</v>
      </c>
      <c r="I1040" s="163">
        <f t="shared" si="387"/>
        <v>6673000</v>
      </c>
      <c r="J1040" s="163">
        <f t="shared" si="387"/>
        <v>6988000</v>
      </c>
      <c r="K1040" s="163">
        <f t="shared" si="387"/>
        <v>7318000</v>
      </c>
    </row>
    <row r="1041" spans="1:11">
      <c r="A1041" s="159" t="s">
        <v>3064</v>
      </c>
      <c r="B1041" s="110" t="s">
        <v>3065</v>
      </c>
      <c r="C1041" s="182"/>
      <c r="D1041" s="163"/>
      <c r="E1041" s="163">
        <f t="shared" ref="E1041:K1041" si="388">SUM(E1042:E1044)</f>
        <v>5961995.6500000004</v>
      </c>
      <c r="F1041" s="163">
        <f t="shared" si="388"/>
        <v>2478819.04</v>
      </c>
      <c r="G1041" s="163">
        <f t="shared" si="388"/>
        <v>3034100</v>
      </c>
      <c r="H1041" s="163">
        <f t="shared" si="388"/>
        <v>6362000</v>
      </c>
      <c r="I1041" s="163">
        <f t="shared" si="388"/>
        <v>6673000</v>
      </c>
      <c r="J1041" s="163">
        <f t="shared" si="388"/>
        <v>6988000</v>
      </c>
      <c r="K1041" s="163">
        <f t="shared" si="388"/>
        <v>7318000</v>
      </c>
    </row>
    <row r="1042" spans="1:11">
      <c r="A1042" s="93" t="s">
        <v>3066</v>
      </c>
      <c r="B1042" s="111" t="s">
        <v>3067</v>
      </c>
      <c r="C1042" s="123" t="s">
        <v>173</v>
      </c>
      <c r="D1042" s="58"/>
      <c r="E1042" s="58">
        <v>5921187.4199999999</v>
      </c>
      <c r="F1042" s="58">
        <v>2447247.9500000002</v>
      </c>
      <c r="G1042" s="58">
        <v>3000000</v>
      </c>
      <c r="H1042" s="58">
        <v>6284000</v>
      </c>
      <c r="I1042" s="58">
        <v>6591000</v>
      </c>
      <c r="J1042" s="58">
        <v>6904000</v>
      </c>
      <c r="K1042" s="58">
        <v>7230000</v>
      </c>
    </row>
    <row r="1043" spans="1:11">
      <c r="A1043" s="93" t="s">
        <v>3068</v>
      </c>
      <c r="B1043" s="111" t="s">
        <v>3070</v>
      </c>
      <c r="C1043" s="123" t="s">
        <v>173</v>
      </c>
      <c r="D1043" s="58"/>
      <c r="E1043" s="58">
        <v>25625.360000000001</v>
      </c>
      <c r="F1043" s="58">
        <v>19647</v>
      </c>
      <c r="G1043" s="58">
        <v>21500</v>
      </c>
      <c r="H1043" s="58">
        <v>19000</v>
      </c>
      <c r="I1043" s="58">
        <v>20000</v>
      </c>
      <c r="J1043" s="58">
        <v>20000</v>
      </c>
      <c r="K1043" s="58">
        <v>21000</v>
      </c>
    </row>
    <row r="1044" spans="1:11">
      <c r="A1044" s="93" t="s">
        <v>3069</v>
      </c>
      <c r="B1044" s="111" t="s">
        <v>3071</v>
      </c>
      <c r="C1044" s="123" t="s">
        <v>173</v>
      </c>
      <c r="D1044" s="58"/>
      <c r="E1044" s="58">
        <v>15182.87</v>
      </c>
      <c r="F1044" s="58">
        <v>11924.09</v>
      </c>
      <c r="G1044" s="58">
        <v>12600</v>
      </c>
      <c r="H1044" s="58">
        <v>59000</v>
      </c>
      <c r="I1044" s="58">
        <v>62000</v>
      </c>
      <c r="J1044" s="58">
        <v>64000</v>
      </c>
      <c r="K1044" s="58">
        <v>67000</v>
      </c>
    </row>
    <row r="1045" spans="1:11">
      <c r="A1045" s="127" t="s">
        <v>2956</v>
      </c>
      <c r="B1045" s="128" t="s">
        <v>2454</v>
      </c>
      <c r="C1045" s="181"/>
      <c r="D1045" s="163"/>
      <c r="E1045" s="56">
        <f>E1046</f>
        <v>54528051.219999999</v>
      </c>
      <c r="F1045" s="56">
        <f t="shared" ref="F1045:K1048" si="389">F1046</f>
        <v>61718902.459999993</v>
      </c>
      <c r="G1045" s="56">
        <f t="shared" si="389"/>
        <v>70500000</v>
      </c>
      <c r="H1045" s="56">
        <f t="shared" si="389"/>
        <v>79962000</v>
      </c>
      <c r="I1045" s="56">
        <f t="shared" si="389"/>
        <v>91535000</v>
      </c>
      <c r="J1045" s="56">
        <f t="shared" si="389"/>
        <v>103927000</v>
      </c>
      <c r="K1045" s="56">
        <f t="shared" si="389"/>
        <v>117259000</v>
      </c>
    </row>
    <row r="1046" spans="1:11" hidden="1">
      <c r="A1046" s="127" t="s">
        <v>2957</v>
      </c>
      <c r="B1046" s="128" t="s">
        <v>2615</v>
      </c>
      <c r="C1046" s="181"/>
      <c r="D1046" s="163"/>
      <c r="E1046" s="56">
        <f>E1047</f>
        <v>54528051.219999999</v>
      </c>
      <c r="F1046" s="56">
        <f t="shared" si="389"/>
        <v>61718902.459999993</v>
      </c>
      <c r="G1046" s="56">
        <f t="shared" si="389"/>
        <v>70500000</v>
      </c>
      <c r="H1046" s="56">
        <f t="shared" si="389"/>
        <v>79962000</v>
      </c>
      <c r="I1046" s="56">
        <f t="shared" si="389"/>
        <v>91535000</v>
      </c>
      <c r="J1046" s="56">
        <f t="shared" si="389"/>
        <v>103927000</v>
      </c>
      <c r="K1046" s="56">
        <f t="shared" si="389"/>
        <v>117259000</v>
      </c>
    </row>
    <row r="1047" spans="1:11" ht="22.5" hidden="1">
      <c r="A1047" s="127" t="s">
        <v>2958</v>
      </c>
      <c r="B1047" s="128" t="s">
        <v>2959</v>
      </c>
      <c r="C1047" s="181"/>
      <c r="D1047" s="163"/>
      <c r="E1047" s="56">
        <f>E1048</f>
        <v>54528051.219999999</v>
      </c>
      <c r="F1047" s="56">
        <f t="shared" si="389"/>
        <v>61718902.459999993</v>
      </c>
      <c r="G1047" s="56">
        <f t="shared" si="389"/>
        <v>70500000</v>
      </c>
      <c r="H1047" s="56">
        <f t="shared" si="389"/>
        <v>79962000</v>
      </c>
      <c r="I1047" s="56">
        <f t="shared" si="389"/>
        <v>91535000</v>
      </c>
      <c r="J1047" s="56">
        <f t="shared" si="389"/>
        <v>103927000</v>
      </c>
      <c r="K1047" s="56">
        <f t="shared" si="389"/>
        <v>117259000</v>
      </c>
    </row>
    <row r="1048" spans="1:11" ht="15" hidden="1" customHeight="1">
      <c r="A1048" s="159" t="s">
        <v>2960</v>
      </c>
      <c r="B1048" s="174" t="s">
        <v>2959</v>
      </c>
      <c r="C1048" s="123"/>
      <c r="D1048" s="163"/>
      <c r="E1048" s="56">
        <f>E1049</f>
        <v>54528051.219999999</v>
      </c>
      <c r="F1048" s="56">
        <f t="shared" si="389"/>
        <v>61718902.459999993</v>
      </c>
      <c r="G1048" s="56">
        <f t="shared" si="389"/>
        <v>70500000</v>
      </c>
      <c r="H1048" s="56">
        <f t="shared" si="389"/>
        <v>79962000</v>
      </c>
      <c r="I1048" s="56">
        <f t="shared" si="389"/>
        <v>91535000</v>
      </c>
      <c r="J1048" s="56">
        <f t="shared" si="389"/>
        <v>103927000</v>
      </c>
      <c r="K1048" s="56">
        <f t="shared" si="389"/>
        <v>117259000</v>
      </c>
    </row>
    <row r="1049" spans="1:11" ht="22.5" hidden="1">
      <c r="A1049" s="159" t="s">
        <v>2961</v>
      </c>
      <c r="B1049" s="174" t="s">
        <v>2962</v>
      </c>
      <c r="C1049" s="123"/>
      <c r="D1049" s="163"/>
      <c r="E1049" s="56">
        <f t="shared" ref="E1049:K1049" si="390">SUM(E1050:E1051)</f>
        <v>54528051.219999999</v>
      </c>
      <c r="F1049" s="56">
        <f t="shared" si="390"/>
        <v>61718902.459999993</v>
      </c>
      <c r="G1049" s="56">
        <f t="shared" si="390"/>
        <v>70500000</v>
      </c>
      <c r="H1049" s="56">
        <f t="shared" si="390"/>
        <v>79962000</v>
      </c>
      <c r="I1049" s="56">
        <f t="shared" si="390"/>
        <v>91535000</v>
      </c>
      <c r="J1049" s="56">
        <f t="shared" si="390"/>
        <v>103927000</v>
      </c>
      <c r="K1049" s="56">
        <f t="shared" si="390"/>
        <v>117259000</v>
      </c>
    </row>
    <row r="1050" spans="1:11" hidden="1">
      <c r="A1050" s="93" t="s">
        <v>2963</v>
      </c>
      <c r="B1050" s="111" t="s">
        <v>2964</v>
      </c>
      <c r="C1050" s="123" t="s">
        <v>173</v>
      </c>
      <c r="D1050" s="163"/>
      <c r="E1050" s="58">
        <v>53461825.509999998</v>
      </c>
      <c r="F1050" s="58">
        <v>60499347.729999997</v>
      </c>
      <c r="G1050" s="58">
        <v>69000000</v>
      </c>
      <c r="H1050" s="58">
        <v>78384000</v>
      </c>
      <c r="I1050" s="58">
        <v>89729000</v>
      </c>
      <c r="J1050" s="58">
        <v>101877000</v>
      </c>
      <c r="K1050" s="58">
        <v>114945000</v>
      </c>
    </row>
    <row r="1051" spans="1:11" hidden="1">
      <c r="A1051" s="93" t="s">
        <v>2965</v>
      </c>
      <c r="B1051" s="111" t="s">
        <v>2966</v>
      </c>
      <c r="C1051" s="123" t="s">
        <v>173</v>
      </c>
      <c r="D1051" s="163"/>
      <c r="E1051" s="58">
        <v>1066225.71</v>
      </c>
      <c r="F1051" s="58">
        <v>1219554.73</v>
      </c>
      <c r="G1051" s="58">
        <v>1500000</v>
      </c>
      <c r="H1051" s="58">
        <v>1578000</v>
      </c>
      <c r="I1051" s="58">
        <v>1806000</v>
      </c>
      <c r="J1051" s="58">
        <v>2050000</v>
      </c>
      <c r="K1051" s="58">
        <v>2314000</v>
      </c>
    </row>
    <row r="1052" spans="1:11" ht="18" hidden="1">
      <c r="A1052" s="93" t="s">
        <v>2826</v>
      </c>
      <c r="B1052" s="111" t="s">
        <v>1502</v>
      </c>
      <c r="C1052" s="123"/>
      <c r="D1052" s="163">
        <f>D1053</f>
        <v>44878951.729999997</v>
      </c>
      <c r="E1052" s="163"/>
      <c r="F1052" s="163"/>
      <c r="G1052" s="163"/>
      <c r="H1052" s="163"/>
      <c r="I1052" s="163"/>
      <c r="J1052" s="163"/>
      <c r="K1052" s="163"/>
    </row>
    <row r="1053" spans="1:11" hidden="1">
      <c r="A1053" s="93" t="s">
        <v>2827</v>
      </c>
      <c r="B1053" s="111" t="s">
        <v>2828</v>
      </c>
      <c r="C1053" s="123"/>
      <c r="D1053" s="163">
        <f>D1054+D1055</f>
        <v>44878951.729999997</v>
      </c>
      <c r="E1053" s="56"/>
      <c r="F1053" s="56"/>
      <c r="G1053" s="56"/>
      <c r="H1053" s="56"/>
      <c r="I1053" s="56"/>
      <c r="J1053" s="56"/>
      <c r="K1053" s="56"/>
    </row>
    <row r="1054" spans="1:11" ht="18" hidden="1">
      <c r="A1054" s="93" t="s">
        <v>2829</v>
      </c>
      <c r="B1054" s="111" t="s">
        <v>1504</v>
      </c>
      <c r="C1054" s="123" t="s">
        <v>173</v>
      </c>
      <c r="D1054" s="56">
        <v>868079.68</v>
      </c>
      <c r="E1054" s="56"/>
      <c r="F1054" s="56"/>
      <c r="G1054" s="56"/>
      <c r="H1054" s="56"/>
      <c r="I1054" s="56"/>
      <c r="J1054" s="56"/>
      <c r="K1054" s="56"/>
    </row>
    <row r="1055" spans="1:11" hidden="1">
      <c r="A1055" s="93" t="s">
        <v>2830</v>
      </c>
      <c r="B1055" s="111" t="s">
        <v>1506</v>
      </c>
      <c r="C1055" s="123" t="s">
        <v>173</v>
      </c>
      <c r="D1055" s="56">
        <v>44010872.049999997</v>
      </c>
      <c r="E1055" s="56"/>
      <c r="F1055" s="56"/>
      <c r="G1055" s="56"/>
      <c r="H1055" s="56"/>
      <c r="I1055" s="56"/>
      <c r="J1055" s="56"/>
      <c r="K1055" s="56"/>
    </row>
    <row r="1056" spans="1:11">
      <c r="A1056" s="93"/>
      <c r="B1056" s="111"/>
      <c r="C1056" s="123"/>
      <c r="D1056" s="56"/>
      <c r="E1056" s="56"/>
      <c r="F1056" s="56"/>
      <c r="G1056" s="56"/>
      <c r="H1056" s="56"/>
      <c r="I1056" s="56"/>
      <c r="J1056" s="56"/>
      <c r="K1056" s="56"/>
    </row>
    <row r="1057" spans="1:243" s="167" customFormat="1" ht="11.25">
      <c r="A1057" s="119" t="s">
        <v>1507</v>
      </c>
      <c r="B1057" s="129" t="s">
        <v>1597</v>
      </c>
      <c r="C1057" s="180"/>
      <c r="D1057" s="118">
        <f t="shared" ref="D1057:I1057" si="391">SUM(D1058:D1063)</f>
        <v>-42302228.969999999</v>
      </c>
      <c r="E1057" s="118">
        <f t="shared" si="391"/>
        <v>-43549632.429999992</v>
      </c>
      <c r="F1057" s="118">
        <f t="shared" si="391"/>
        <v>-43879603.659999996</v>
      </c>
      <c r="G1057" s="118">
        <f t="shared" si="391"/>
        <v>-45404200</v>
      </c>
      <c r="H1057" s="118">
        <f t="shared" si="391"/>
        <v>-47106000</v>
      </c>
      <c r="I1057" s="118">
        <f t="shared" si="391"/>
        <v>-48631600</v>
      </c>
      <c r="J1057" s="118">
        <f t="shared" ref="J1057:K1057" si="392">SUM(J1058:J1063)</f>
        <v>-50211000</v>
      </c>
      <c r="K1057" s="118">
        <f t="shared" si="392"/>
        <v>-51844200</v>
      </c>
      <c r="HS1057" s="168"/>
      <c r="HT1057" s="168"/>
      <c r="HU1057" s="168"/>
      <c r="HV1057" s="168"/>
      <c r="HW1057" s="168"/>
      <c r="HX1057" s="168"/>
      <c r="HY1057" s="168"/>
      <c r="HZ1057" s="168"/>
      <c r="IA1057" s="168"/>
      <c r="IB1057" s="168"/>
      <c r="IC1057" s="168"/>
      <c r="ID1057" s="168"/>
      <c r="IE1057" s="168"/>
      <c r="IF1057" s="168"/>
      <c r="IG1057" s="168"/>
      <c r="IH1057" s="168"/>
      <c r="II1057" s="168"/>
    </row>
    <row r="1058" spans="1:243">
      <c r="A1058" s="93" t="s">
        <v>2185</v>
      </c>
      <c r="B1058" s="111" t="s">
        <v>1598</v>
      </c>
      <c r="C1058" s="123" t="s">
        <v>249</v>
      </c>
      <c r="D1058" s="56">
        <f t="shared" ref="D1058:K1058" si="393">-D448</f>
        <v>-13066022.939999999</v>
      </c>
      <c r="E1058" s="56">
        <f t="shared" si="393"/>
        <v>-13750761.119999999</v>
      </c>
      <c r="F1058" s="56">
        <f t="shared" si="393"/>
        <v>-13088056.43</v>
      </c>
      <c r="G1058" s="56">
        <f t="shared" si="393"/>
        <v>-14267200</v>
      </c>
      <c r="H1058" s="56">
        <f t="shared" si="393"/>
        <v>-14801800</v>
      </c>
      <c r="I1058" s="56">
        <f t="shared" si="393"/>
        <v>-15277000</v>
      </c>
      <c r="J1058" s="56">
        <f t="shared" si="393"/>
        <v>-15773200</v>
      </c>
      <c r="K1058" s="56">
        <f t="shared" si="393"/>
        <v>-16286400</v>
      </c>
    </row>
    <row r="1059" spans="1:243">
      <c r="A1059" s="93" t="s">
        <v>2217</v>
      </c>
      <c r="B1059" s="111" t="s">
        <v>1599</v>
      </c>
      <c r="C1059" s="123" t="s">
        <v>249</v>
      </c>
      <c r="D1059" s="56">
        <f t="shared" ref="D1059:K1059" si="394">-D464</f>
        <v>-191410.49</v>
      </c>
      <c r="E1059" s="56">
        <f t="shared" si="394"/>
        <v>-199925.1</v>
      </c>
      <c r="F1059" s="56">
        <f t="shared" si="394"/>
        <v>-206443.87</v>
      </c>
      <c r="G1059" s="56">
        <f t="shared" si="394"/>
        <v>-207400</v>
      </c>
      <c r="H1059" s="56">
        <f t="shared" si="394"/>
        <v>-215000</v>
      </c>
      <c r="I1059" s="56">
        <f t="shared" si="394"/>
        <v>-222000</v>
      </c>
      <c r="J1059" s="56">
        <f t="shared" si="394"/>
        <v>-229200</v>
      </c>
      <c r="K1059" s="56">
        <f t="shared" si="394"/>
        <v>-236600</v>
      </c>
    </row>
    <row r="1060" spans="1:243">
      <c r="A1060" s="93" t="s">
        <v>2304</v>
      </c>
      <c r="B1060" s="111" t="s">
        <v>1600</v>
      </c>
      <c r="C1060" s="123" t="s">
        <v>249</v>
      </c>
      <c r="D1060" s="56">
        <f t="shared" ref="D1060:K1060" si="395">-D557</f>
        <v>-111834.20999999998</v>
      </c>
      <c r="E1060" s="56">
        <f t="shared" si="395"/>
        <v>0</v>
      </c>
      <c r="F1060" s="56">
        <f t="shared" si="395"/>
        <v>0</v>
      </c>
      <c r="G1060" s="56">
        <f t="shared" si="395"/>
        <v>0</v>
      </c>
      <c r="H1060" s="56">
        <f t="shared" si="395"/>
        <v>0</v>
      </c>
      <c r="I1060" s="56">
        <f t="shared" si="395"/>
        <v>0</v>
      </c>
      <c r="J1060" s="56">
        <f t="shared" si="395"/>
        <v>0</v>
      </c>
      <c r="K1060" s="56">
        <f t="shared" si="395"/>
        <v>0</v>
      </c>
    </row>
    <row r="1061" spans="1:243">
      <c r="A1061" s="93" t="s">
        <v>2352</v>
      </c>
      <c r="B1061" s="111" t="s">
        <v>1601</v>
      </c>
      <c r="C1061" s="123" t="s">
        <v>249</v>
      </c>
      <c r="D1061" s="56">
        <f t="shared" ref="D1061:K1061" si="396">-D601</f>
        <v>-20094920.609999999</v>
      </c>
      <c r="E1061" s="56">
        <f t="shared" si="396"/>
        <v>-20625872.5</v>
      </c>
      <c r="F1061" s="56">
        <f t="shared" si="396"/>
        <v>-20951259.420000002</v>
      </c>
      <c r="G1061" s="56">
        <f t="shared" si="396"/>
        <v>-21620000</v>
      </c>
      <c r="H1061" s="56">
        <f t="shared" si="396"/>
        <v>-22430600</v>
      </c>
      <c r="I1061" s="56">
        <f t="shared" si="396"/>
        <v>-23160000</v>
      </c>
      <c r="J1061" s="56">
        <f t="shared" si="396"/>
        <v>-23912000</v>
      </c>
      <c r="K1061" s="56">
        <f t="shared" si="396"/>
        <v>-24690000</v>
      </c>
    </row>
    <row r="1062" spans="1:243">
      <c r="A1062" s="93" t="s">
        <v>2364</v>
      </c>
      <c r="B1062" s="111" t="s">
        <v>1602</v>
      </c>
      <c r="C1062" s="123" t="s">
        <v>249</v>
      </c>
      <c r="D1062" s="56">
        <f t="shared" ref="D1062:K1062" si="397">-D607</f>
        <v>-8544178.8000000007</v>
      </c>
      <c r="E1062" s="56">
        <f t="shared" si="397"/>
        <v>-8667198.2699999996</v>
      </c>
      <c r="F1062" s="56">
        <f t="shared" si="397"/>
        <v>-9335422.4299999997</v>
      </c>
      <c r="G1062" s="56">
        <f t="shared" si="397"/>
        <v>-8992200</v>
      </c>
      <c r="H1062" s="56">
        <f t="shared" si="397"/>
        <v>-9329400</v>
      </c>
      <c r="I1062" s="56">
        <f t="shared" si="397"/>
        <v>-9632600</v>
      </c>
      <c r="J1062" s="56">
        <f t="shared" si="397"/>
        <v>-9945600</v>
      </c>
      <c r="K1062" s="56">
        <f t="shared" si="397"/>
        <v>-10268800</v>
      </c>
    </row>
    <row r="1063" spans="1:243">
      <c r="A1063" s="93" t="s">
        <v>2376</v>
      </c>
      <c r="B1063" s="111" t="s">
        <v>1603</v>
      </c>
      <c r="C1063" s="123" t="s">
        <v>249</v>
      </c>
      <c r="D1063" s="56">
        <f t="shared" ref="D1063:K1063" si="398">-D613</f>
        <v>-293861.92</v>
      </c>
      <c r="E1063" s="56">
        <f t="shared" si="398"/>
        <v>-305875.44</v>
      </c>
      <c r="F1063" s="56">
        <f t="shared" si="398"/>
        <v>-298421.51</v>
      </c>
      <c r="G1063" s="56">
        <f t="shared" si="398"/>
        <v>-317400</v>
      </c>
      <c r="H1063" s="56">
        <f t="shared" si="398"/>
        <v>-329200</v>
      </c>
      <c r="I1063" s="56">
        <f t="shared" si="398"/>
        <v>-340000</v>
      </c>
      <c r="J1063" s="56">
        <f t="shared" si="398"/>
        <v>-351000</v>
      </c>
      <c r="K1063" s="56">
        <f t="shared" si="398"/>
        <v>-362400</v>
      </c>
    </row>
    <row r="1064" spans="1:243" s="167" customFormat="1" ht="11.25">
      <c r="A1064" s="119"/>
      <c r="B1064" s="129" t="s">
        <v>1604</v>
      </c>
      <c r="C1064" s="180"/>
      <c r="D1064" s="118">
        <f t="shared" ref="D1064:I1064" si="399">SUM(D1065:D1075)</f>
        <v>0</v>
      </c>
      <c r="E1064" s="118">
        <f t="shared" si="399"/>
        <v>-604276.1</v>
      </c>
      <c r="F1064" s="118">
        <f t="shared" si="399"/>
        <v>-593413.04</v>
      </c>
      <c r="G1064" s="118">
        <f t="shared" si="399"/>
        <v>-14912000</v>
      </c>
      <c r="H1064" s="118">
        <f t="shared" si="399"/>
        <v>-15430000</v>
      </c>
      <c r="I1064" s="118">
        <f t="shared" si="399"/>
        <v>-15930000</v>
      </c>
      <c r="J1064" s="118">
        <f t="shared" ref="J1064:K1064" si="400">SUM(J1065:J1075)</f>
        <v>-16445000</v>
      </c>
      <c r="K1064" s="118">
        <f t="shared" si="400"/>
        <v>-16750660</v>
      </c>
      <c r="HS1064" s="168"/>
      <c r="HT1064" s="168"/>
      <c r="HU1064" s="168"/>
      <c r="HV1064" s="168"/>
      <c r="HW1064" s="168"/>
      <c r="HX1064" s="168"/>
      <c r="HY1064" s="168"/>
      <c r="HZ1064" s="168"/>
      <c r="IA1064" s="168"/>
      <c r="IB1064" s="168"/>
      <c r="IC1064" s="168"/>
      <c r="ID1064" s="168"/>
      <c r="IE1064" s="168"/>
      <c r="IF1064" s="168"/>
      <c r="IG1064" s="168"/>
      <c r="IH1064" s="168"/>
      <c r="II1064" s="168"/>
    </row>
    <row r="1065" spans="1:243">
      <c r="A1065" s="157" t="s">
        <v>1664</v>
      </c>
      <c r="B1065" s="157" t="s">
        <v>1665</v>
      </c>
      <c r="C1065" s="94" t="s">
        <v>29</v>
      </c>
      <c r="D1065" s="56">
        <v>0</v>
      </c>
      <c r="E1065" s="56">
        <v>-362565.66</v>
      </c>
      <c r="F1065" s="56">
        <v>-356047.77</v>
      </c>
      <c r="G1065" s="56">
        <v>-4845600</v>
      </c>
      <c r="H1065" s="56">
        <v>-5021040</v>
      </c>
      <c r="I1065" s="56">
        <v>-5183940</v>
      </c>
      <c r="J1065" s="56">
        <v>-5352000</v>
      </c>
      <c r="K1065" s="56">
        <v>-5526000</v>
      </c>
    </row>
    <row r="1066" spans="1:243">
      <c r="A1066" s="157" t="s">
        <v>1666</v>
      </c>
      <c r="B1066" s="157" t="s">
        <v>2831</v>
      </c>
      <c r="C1066" s="94" t="s">
        <v>32</v>
      </c>
      <c r="D1066" s="56">
        <v>0</v>
      </c>
      <c r="E1066" s="56">
        <v>-151073.22</v>
      </c>
      <c r="F1066" s="56">
        <v>-148358.51</v>
      </c>
      <c r="G1066" s="56">
        <v>-2019000</v>
      </c>
      <c r="H1066" s="56">
        <v>-2092100</v>
      </c>
      <c r="I1066" s="56">
        <v>-2159975</v>
      </c>
      <c r="J1066" s="56">
        <v>-2230000</v>
      </c>
      <c r="K1066" s="56">
        <v>-2159975</v>
      </c>
    </row>
    <row r="1067" spans="1:243">
      <c r="A1067" s="157" t="s">
        <v>1668</v>
      </c>
      <c r="B1067" s="157" t="s">
        <v>2832</v>
      </c>
      <c r="C1067" s="94" t="s">
        <v>35</v>
      </c>
      <c r="D1067" s="56">
        <v>0</v>
      </c>
      <c r="E1067" s="56">
        <v>-90637.22</v>
      </c>
      <c r="F1067" s="56">
        <v>-89006.76</v>
      </c>
      <c r="G1067" s="56">
        <v>-1211400</v>
      </c>
      <c r="H1067" s="56">
        <v>-1255260</v>
      </c>
      <c r="I1067" s="56">
        <v>-1295985</v>
      </c>
      <c r="J1067" s="56">
        <v>-1338000</v>
      </c>
      <c r="K1067" s="56">
        <v>-1295985</v>
      </c>
    </row>
    <row r="1068" spans="1:243">
      <c r="A1068" s="157" t="s">
        <v>1697</v>
      </c>
      <c r="B1068" s="157" t="s">
        <v>1698</v>
      </c>
      <c r="C1068" s="94" t="s">
        <v>29</v>
      </c>
      <c r="D1068" s="56">
        <v>0</v>
      </c>
      <c r="E1068" s="56">
        <v>0</v>
      </c>
      <c r="F1068" s="56">
        <v>0</v>
      </c>
      <c r="G1068" s="56">
        <v>-461340</v>
      </c>
      <c r="H1068" s="56">
        <v>-480900</v>
      </c>
      <c r="I1068" s="56">
        <v>-496200</v>
      </c>
      <c r="J1068" s="56">
        <v>-511800</v>
      </c>
      <c r="K1068" s="56">
        <v>-528000</v>
      </c>
    </row>
    <row r="1069" spans="1:243">
      <c r="A1069" s="157" t="s">
        <v>1699</v>
      </c>
      <c r="B1069" s="157" t="s">
        <v>1700</v>
      </c>
      <c r="C1069" s="94" t="s">
        <v>32</v>
      </c>
      <c r="D1069" s="56">
        <v>0</v>
      </c>
      <c r="E1069" s="56">
        <v>0</v>
      </c>
      <c r="F1069" s="56">
        <v>0</v>
      </c>
      <c r="G1069" s="56">
        <v>-192225</v>
      </c>
      <c r="H1069" s="56">
        <v>-200375</v>
      </c>
      <c r="I1069" s="56">
        <v>-206750</v>
      </c>
      <c r="J1069" s="56">
        <v>-213250</v>
      </c>
      <c r="K1069" s="56">
        <v>-220000</v>
      </c>
    </row>
    <row r="1070" spans="1:243">
      <c r="A1070" s="157" t="s">
        <v>1701</v>
      </c>
      <c r="B1070" s="157" t="s">
        <v>1702</v>
      </c>
      <c r="C1070" s="94" t="s">
        <v>35</v>
      </c>
      <c r="D1070" s="56">
        <v>0</v>
      </c>
      <c r="E1070" s="56">
        <v>0</v>
      </c>
      <c r="F1070" s="56">
        <v>0</v>
      </c>
      <c r="G1070" s="56">
        <v>-115335</v>
      </c>
      <c r="H1070" s="56">
        <v>-120225</v>
      </c>
      <c r="I1070" s="56">
        <v>-124050</v>
      </c>
      <c r="J1070" s="56">
        <v>-127950</v>
      </c>
      <c r="K1070" s="56">
        <v>-132000</v>
      </c>
    </row>
    <row r="1071" spans="1:243">
      <c r="A1071" s="157" t="s">
        <v>1716</v>
      </c>
      <c r="B1071" s="157" t="s">
        <v>1717</v>
      </c>
      <c r="C1071" s="94" t="s">
        <v>29</v>
      </c>
      <c r="D1071" s="56">
        <v>0</v>
      </c>
      <c r="E1071" s="56">
        <v>0</v>
      </c>
      <c r="F1071" s="56">
        <v>0</v>
      </c>
      <c r="G1071" s="56">
        <v>-2401140</v>
      </c>
      <c r="H1071" s="56">
        <v>-2464500</v>
      </c>
      <c r="I1071" s="56">
        <v>-2544240</v>
      </c>
      <c r="J1071" s="56">
        <v>-2626800</v>
      </c>
      <c r="K1071" s="56">
        <v>-2712000</v>
      </c>
    </row>
    <row r="1072" spans="1:243">
      <c r="A1072" s="157" t="s">
        <v>1718</v>
      </c>
      <c r="B1072" s="157" t="s">
        <v>1719</v>
      </c>
      <c r="C1072" s="94" t="s">
        <v>32</v>
      </c>
      <c r="D1072" s="56">
        <v>0</v>
      </c>
      <c r="E1072" s="56">
        <v>0</v>
      </c>
      <c r="F1072" s="56">
        <v>0</v>
      </c>
      <c r="G1072" s="56">
        <v>-1000475</v>
      </c>
      <c r="H1072" s="56">
        <v>-1026875</v>
      </c>
      <c r="I1072" s="56">
        <v>-1060100</v>
      </c>
      <c r="J1072" s="56">
        <v>-1094500</v>
      </c>
      <c r="K1072" s="56">
        <v>-1130000</v>
      </c>
    </row>
    <row r="1073" spans="1:243">
      <c r="A1073" s="157" t="s">
        <v>1720</v>
      </c>
      <c r="B1073" s="157" t="s">
        <v>1721</v>
      </c>
      <c r="C1073" s="94" t="s">
        <v>35</v>
      </c>
      <c r="D1073" s="56">
        <v>0</v>
      </c>
      <c r="E1073" s="56">
        <v>0</v>
      </c>
      <c r="F1073" s="56">
        <v>0</v>
      </c>
      <c r="G1073" s="56">
        <v>-600285</v>
      </c>
      <c r="H1073" s="56">
        <v>-616125</v>
      </c>
      <c r="I1073" s="56">
        <v>-636060</v>
      </c>
      <c r="J1073" s="56">
        <v>-656700</v>
      </c>
      <c r="K1073" s="56">
        <v>-678000</v>
      </c>
    </row>
    <row r="1074" spans="1:243" ht="15" customHeight="1">
      <c r="A1074" s="157" t="s">
        <v>2833</v>
      </c>
      <c r="B1074" s="157" t="s">
        <v>1537</v>
      </c>
      <c r="C1074" s="94" t="s">
        <v>29</v>
      </c>
      <c r="D1074" s="56">
        <v>0</v>
      </c>
      <c r="E1074" s="56">
        <v>0</v>
      </c>
      <c r="F1074" s="56">
        <v>0</v>
      </c>
      <c r="G1074" s="56">
        <v>-324000</v>
      </c>
      <c r="H1074" s="56">
        <v>-337600</v>
      </c>
      <c r="I1074" s="56">
        <v>-348700</v>
      </c>
      <c r="J1074" s="56">
        <v>-360000</v>
      </c>
      <c r="K1074" s="56">
        <v>-371700</v>
      </c>
    </row>
    <row r="1075" spans="1:243" ht="15.75" customHeight="1">
      <c r="A1075" s="157" t="s">
        <v>2679</v>
      </c>
      <c r="B1075" s="157" t="s">
        <v>1605</v>
      </c>
      <c r="C1075" s="94" t="s">
        <v>537</v>
      </c>
      <c r="D1075" s="56">
        <v>0</v>
      </c>
      <c r="E1075" s="56">
        <v>0</v>
      </c>
      <c r="F1075" s="56">
        <v>0</v>
      </c>
      <c r="G1075" s="56">
        <v>-1741200</v>
      </c>
      <c r="H1075" s="56">
        <v>-1815000</v>
      </c>
      <c r="I1075" s="56">
        <v>-1874000</v>
      </c>
      <c r="J1075" s="56">
        <v>-1934000</v>
      </c>
      <c r="K1075" s="56">
        <v>-1997000</v>
      </c>
    </row>
    <row r="1076" spans="1:243" s="167" customFormat="1" ht="17.25" customHeight="1">
      <c r="A1076" s="119"/>
      <c r="B1076" s="129" t="s">
        <v>1519</v>
      </c>
      <c r="C1076" s="180"/>
      <c r="D1076" s="118">
        <f>SUM(D1077:D1193)</f>
        <v>-792515.05</v>
      </c>
      <c r="E1076" s="118">
        <f>SUM(E1077:E1194)</f>
        <v>-998110.15000000026</v>
      </c>
      <c r="F1076" s="118">
        <f>SUM(F1077:F1199)</f>
        <v>-4667187.9099999992</v>
      </c>
      <c r="G1076" s="118">
        <f>SUM(G1077:G1193)</f>
        <v>0</v>
      </c>
      <c r="H1076" s="118">
        <f>SUM(H1077:H1193)</f>
        <v>0</v>
      </c>
      <c r="I1076" s="118">
        <f>SUM(I1077:I1193)</f>
        <v>0</v>
      </c>
      <c r="J1076" s="118">
        <f>SUM(J1077:J1193)</f>
        <v>0</v>
      </c>
      <c r="K1076" s="118">
        <f>SUM(K1077:K1193)</f>
        <v>0</v>
      </c>
      <c r="HS1076" s="168"/>
      <c r="HT1076" s="168"/>
      <c r="HU1076" s="168"/>
      <c r="HV1076" s="168"/>
      <c r="HW1076" s="168"/>
      <c r="HX1076" s="168"/>
      <c r="HY1076" s="168"/>
      <c r="HZ1076" s="168"/>
      <c r="IA1076" s="168"/>
      <c r="IB1076" s="168"/>
      <c r="IC1076" s="168"/>
      <c r="ID1076" s="168"/>
      <c r="IE1076" s="168"/>
      <c r="IF1076" s="168"/>
      <c r="IG1076" s="168"/>
      <c r="IH1076" s="168"/>
      <c r="II1076" s="168"/>
    </row>
    <row r="1077" spans="1:243" s="139" customFormat="1" ht="21" hidden="1" customHeight="1">
      <c r="A1077" s="93" t="s">
        <v>1624</v>
      </c>
      <c r="B1077" s="111" t="s">
        <v>1625</v>
      </c>
      <c r="C1077" s="94" t="s">
        <v>29</v>
      </c>
      <c r="D1077" s="58">
        <v>-317.16000000000003</v>
      </c>
      <c r="E1077" s="58">
        <v>-8857.41</v>
      </c>
      <c r="F1077" s="58">
        <v>-2321.5700000000002</v>
      </c>
      <c r="G1077" s="165"/>
      <c r="H1077" s="165"/>
      <c r="I1077" s="165"/>
      <c r="J1077" s="165"/>
      <c r="K1077" s="165"/>
      <c r="L1077" s="142"/>
      <c r="M1077" s="142"/>
      <c r="N1077" s="142"/>
      <c r="O1077" s="142"/>
      <c r="P1077" s="142"/>
      <c r="Q1077" s="142"/>
      <c r="R1077" s="142"/>
      <c r="S1077" s="142"/>
      <c r="T1077" s="142"/>
      <c r="U1077" s="142"/>
      <c r="V1077" s="142"/>
      <c r="W1077" s="142"/>
      <c r="X1077" s="142"/>
      <c r="Y1077" s="142"/>
      <c r="Z1077" s="142"/>
      <c r="AA1077" s="142"/>
      <c r="AB1077" s="142"/>
      <c r="AC1077" s="142"/>
      <c r="AD1077" s="142"/>
      <c r="AE1077" s="142"/>
      <c r="AF1077" s="142"/>
      <c r="AG1077" s="142"/>
      <c r="AH1077" s="142"/>
      <c r="AI1077" s="142"/>
      <c r="AJ1077" s="142"/>
      <c r="AK1077" s="142"/>
      <c r="AL1077" s="142"/>
      <c r="AM1077" s="142"/>
      <c r="AN1077" s="142"/>
      <c r="AO1077" s="142"/>
      <c r="AP1077" s="142"/>
      <c r="AQ1077" s="142"/>
      <c r="AR1077" s="142"/>
      <c r="AS1077" s="142"/>
      <c r="AT1077" s="142"/>
      <c r="AU1077" s="142"/>
      <c r="AV1077" s="142"/>
      <c r="AW1077" s="142"/>
      <c r="AX1077" s="142"/>
      <c r="AY1077" s="142"/>
      <c r="AZ1077" s="142"/>
      <c r="BA1077" s="142"/>
      <c r="BB1077" s="142"/>
      <c r="BC1077" s="142"/>
      <c r="BD1077" s="142"/>
      <c r="BE1077" s="142"/>
      <c r="BF1077" s="142"/>
      <c r="BG1077" s="142"/>
      <c r="BH1077" s="142"/>
      <c r="BI1077" s="142"/>
      <c r="BJ1077" s="142"/>
      <c r="BK1077" s="142"/>
      <c r="BL1077" s="142"/>
      <c r="BM1077" s="142"/>
      <c r="BN1077" s="142"/>
      <c r="BO1077" s="142"/>
      <c r="BP1077" s="142"/>
      <c r="BQ1077" s="142"/>
      <c r="BR1077" s="142"/>
      <c r="BS1077" s="142"/>
      <c r="BT1077" s="142"/>
      <c r="BU1077" s="142"/>
      <c r="BV1077" s="142"/>
      <c r="BW1077" s="142"/>
      <c r="BX1077" s="142"/>
      <c r="BY1077" s="142"/>
      <c r="BZ1077" s="142"/>
      <c r="CA1077" s="142"/>
      <c r="CB1077" s="142"/>
      <c r="CC1077" s="142"/>
      <c r="CD1077" s="142"/>
      <c r="CE1077" s="142"/>
      <c r="CF1077" s="142"/>
      <c r="CG1077" s="142"/>
      <c r="CH1077" s="142"/>
      <c r="CI1077" s="142"/>
      <c r="CJ1077" s="142"/>
      <c r="CK1077" s="142"/>
      <c r="CL1077" s="142"/>
      <c r="CM1077" s="142"/>
      <c r="CN1077" s="142"/>
      <c r="CO1077" s="142"/>
      <c r="CP1077" s="142"/>
      <c r="CQ1077" s="142"/>
      <c r="CR1077" s="142"/>
      <c r="CS1077" s="142"/>
      <c r="CT1077" s="142"/>
      <c r="CU1077" s="142"/>
      <c r="CV1077" s="142"/>
      <c r="CW1077" s="142"/>
      <c r="CX1077" s="142"/>
      <c r="CY1077" s="142"/>
      <c r="CZ1077" s="142"/>
      <c r="DA1077" s="142"/>
      <c r="DB1077" s="142"/>
      <c r="DC1077" s="142"/>
      <c r="DD1077" s="142"/>
      <c r="DE1077" s="142"/>
      <c r="DF1077" s="142"/>
      <c r="DG1077" s="142"/>
      <c r="DH1077" s="142"/>
      <c r="DI1077" s="142"/>
      <c r="DJ1077" s="142"/>
      <c r="DK1077" s="142"/>
      <c r="DL1077" s="142"/>
      <c r="DM1077" s="142"/>
      <c r="DN1077" s="142"/>
      <c r="DO1077" s="142"/>
      <c r="DP1077" s="142"/>
      <c r="DQ1077" s="142"/>
      <c r="DR1077" s="142"/>
      <c r="DS1077" s="142"/>
      <c r="DT1077" s="142"/>
      <c r="DU1077" s="142"/>
      <c r="DV1077" s="142"/>
      <c r="DW1077" s="142"/>
      <c r="DX1077" s="142"/>
      <c r="DY1077" s="142"/>
      <c r="DZ1077" s="142"/>
      <c r="EA1077" s="142"/>
      <c r="EB1077" s="142"/>
      <c r="EC1077" s="142"/>
      <c r="ED1077" s="142"/>
      <c r="EE1077" s="142"/>
      <c r="EF1077" s="142"/>
      <c r="EG1077" s="142"/>
      <c r="EH1077" s="142"/>
      <c r="EI1077" s="142"/>
      <c r="EJ1077" s="142"/>
      <c r="EK1077" s="142"/>
      <c r="EL1077" s="142"/>
      <c r="EM1077" s="142"/>
      <c r="EN1077" s="142"/>
      <c r="EO1077" s="142"/>
      <c r="EP1077" s="142"/>
      <c r="EQ1077" s="142"/>
      <c r="ER1077" s="142"/>
      <c r="ES1077" s="142"/>
      <c r="ET1077" s="142"/>
      <c r="EU1077" s="142"/>
      <c r="EV1077" s="142"/>
      <c r="EW1077" s="142"/>
      <c r="EX1077" s="142"/>
      <c r="EY1077" s="142"/>
      <c r="EZ1077" s="142"/>
      <c r="FA1077" s="142"/>
      <c r="FB1077" s="142"/>
      <c r="FC1077" s="142"/>
      <c r="FD1077" s="142"/>
      <c r="FE1077" s="142"/>
      <c r="FF1077" s="142"/>
      <c r="FG1077" s="142"/>
      <c r="FH1077" s="142"/>
      <c r="FI1077" s="142"/>
      <c r="FJ1077" s="142"/>
      <c r="FK1077" s="142"/>
      <c r="FL1077" s="142"/>
      <c r="FM1077" s="142"/>
      <c r="FN1077" s="142"/>
      <c r="FO1077" s="142"/>
      <c r="FP1077" s="142"/>
      <c r="FQ1077" s="142"/>
      <c r="FR1077" s="142"/>
      <c r="FS1077" s="142"/>
      <c r="FT1077" s="142"/>
      <c r="FU1077" s="142"/>
      <c r="FV1077" s="142"/>
      <c r="FW1077" s="142"/>
      <c r="FX1077" s="142"/>
      <c r="FY1077" s="142"/>
      <c r="FZ1077" s="142"/>
      <c r="GA1077" s="142"/>
      <c r="GB1077" s="142"/>
      <c r="GC1077" s="142"/>
      <c r="GD1077" s="142"/>
      <c r="GE1077" s="142"/>
      <c r="GF1077" s="142"/>
      <c r="GG1077" s="142"/>
      <c r="GH1077" s="142"/>
      <c r="GI1077" s="142"/>
      <c r="GJ1077" s="142"/>
      <c r="GK1077" s="142"/>
      <c r="GL1077" s="142"/>
      <c r="GM1077" s="142"/>
      <c r="GN1077" s="142"/>
      <c r="GO1077" s="142"/>
      <c r="GP1077" s="142"/>
      <c r="GQ1077" s="142"/>
      <c r="GR1077" s="142"/>
      <c r="GS1077" s="142"/>
      <c r="GT1077" s="142"/>
      <c r="GU1077" s="142"/>
      <c r="GV1077" s="142"/>
      <c r="GW1077" s="142"/>
      <c r="GX1077" s="142"/>
      <c r="GY1077" s="142"/>
      <c r="GZ1077" s="142"/>
      <c r="HA1077" s="142"/>
      <c r="HB1077" s="142"/>
      <c r="HC1077" s="142"/>
      <c r="HD1077" s="142"/>
      <c r="HE1077" s="142"/>
      <c r="HF1077" s="142"/>
      <c r="HG1077" s="142"/>
      <c r="HH1077" s="142"/>
      <c r="HI1077" s="142"/>
      <c r="HJ1077" s="142"/>
      <c r="HK1077" s="142"/>
      <c r="HL1077" s="142"/>
      <c r="HM1077" s="142"/>
      <c r="HN1077" s="142"/>
      <c r="HO1077" s="142"/>
      <c r="HP1077" s="142"/>
      <c r="HQ1077" s="142"/>
      <c r="HR1077" s="142"/>
    </row>
    <row r="1078" spans="1:243" s="139" customFormat="1" ht="18" hidden="1">
      <c r="A1078" s="93" t="s">
        <v>1626</v>
      </c>
      <c r="B1078" s="111" t="s">
        <v>1627</v>
      </c>
      <c r="C1078" s="94" t="s">
        <v>32</v>
      </c>
      <c r="D1078" s="58">
        <v>-132.15</v>
      </c>
      <c r="E1078" s="58">
        <v>-3690.58</v>
      </c>
      <c r="F1078" s="58">
        <v>-967.32</v>
      </c>
      <c r="G1078" s="165"/>
      <c r="H1078" s="165"/>
      <c r="I1078" s="165"/>
      <c r="J1078" s="165"/>
      <c r="K1078" s="165"/>
      <c r="L1078" s="142"/>
      <c r="M1078" s="142"/>
      <c r="N1078" s="142"/>
      <c r="O1078" s="142"/>
      <c r="P1078" s="142"/>
      <c r="Q1078" s="142"/>
      <c r="R1078" s="142"/>
      <c r="S1078" s="142"/>
      <c r="T1078" s="142"/>
      <c r="U1078" s="142"/>
      <c r="V1078" s="142"/>
      <c r="W1078" s="142"/>
      <c r="X1078" s="142"/>
      <c r="Y1078" s="142"/>
      <c r="Z1078" s="142"/>
      <c r="AA1078" s="142"/>
      <c r="AB1078" s="142"/>
      <c r="AC1078" s="142"/>
      <c r="AD1078" s="142"/>
      <c r="AE1078" s="142"/>
      <c r="AF1078" s="142"/>
      <c r="AG1078" s="142"/>
      <c r="AH1078" s="142"/>
      <c r="AI1078" s="142"/>
      <c r="AJ1078" s="142"/>
      <c r="AK1078" s="142"/>
      <c r="AL1078" s="142"/>
      <c r="AM1078" s="142"/>
      <c r="AN1078" s="142"/>
      <c r="AO1078" s="142"/>
      <c r="AP1078" s="142"/>
      <c r="AQ1078" s="142"/>
      <c r="AR1078" s="142"/>
      <c r="AS1078" s="142"/>
      <c r="AT1078" s="142"/>
      <c r="AU1078" s="142"/>
      <c r="AV1078" s="142"/>
      <c r="AW1078" s="142"/>
      <c r="AX1078" s="142"/>
      <c r="AY1078" s="142"/>
      <c r="AZ1078" s="142"/>
      <c r="BA1078" s="142"/>
      <c r="BB1078" s="142"/>
      <c r="BC1078" s="142"/>
      <c r="BD1078" s="142"/>
      <c r="BE1078" s="142"/>
      <c r="BF1078" s="142"/>
      <c r="BG1078" s="142"/>
      <c r="BH1078" s="142"/>
      <c r="BI1078" s="142"/>
      <c r="BJ1078" s="142"/>
      <c r="BK1078" s="142"/>
      <c r="BL1078" s="142"/>
      <c r="BM1078" s="142"/>
      <c r="BN1078" s="142"/>
      <c r="BO1078" s="142"/>
      <c r="BP1078" s="142"/>
      <c r="BQ1078" s="142"/>
      <c r="BR1078" s="142"/>
      <c r="BS1078" s="142"/>
      <c r="BT1078" s="142"/>
      <c r="BU1078" s="142"/>
      <c r="BV1078" s="142"/>
      <c r="BW1078" s="142"/>
      <c r="BX1078" s="142"/>
      <c r="BY1078" s="142"/>
      <c r="BZ1078" s="142"/>
      <c r="CA1078" s="142"/>
      <c r="CB1078" s="142"/>
      <c r="CC1078" s="142"/>
      <c r="CD1078" s="142"/>
      <c r="CE1078" s="142"/>
      <c r="CF1078" s="142"/>
      <c r="CG1078" s="142"/>
      <c r="CH1078" s="142"/>
      <c r="CI1078" s="142"/>
      <c r="CJ1078" s="142"/>
      <c r="CK1078" s="142"/>
      <c r="CL1078" s="142"/>
      <c r="CM1078" s="142"/>
      <c r="CN1078" s="142"/>
      <c r="CO1078" s="142"/>
      <c r="CP1078" s="142"/>
      <c r="CQ1078" s="142"/>
      <c r="CR1078" s="142"/>
      <c r="CS1078" s="142"/>
      <c r="CT1078" s="142"/>
      <c r="CU1078" s="142"/>
      <c r="CV1078" s="142"/>
      <c r="CW1078" s="142"/>
      <c r="CX1078" s="142"/>
      <c r="CY1078" s="142"/>
      <c r="CZ1078" s="142"/>
      <c r="DA1078" s="142"/>
      <c r="DB1078" s="142"/>
      <c r="DC1078" s="142"/>
      <c r="DD1078" s="142"/>
      <c r="DE1078" s="142"/>
      <c r="DF1078" s="142"/>
      <c r="DG1078" s="142"/>
      <c r="DH1078" s="142"/>
      <c r="DI1078" s="142"/>
      <c r="DJ1078" s="142"/>
      <c r="DK1078" s="142"/>
      <c r="DL1078" s="142"/>
      <c r="DM1078" s="142"/>
      <c r="DN1078" s="142"/>
      <c r="DO1078" s="142"/>
      <c r="DP1078" s="142"/>
      <c r="DQ1078" s="142"/>
      <c r="DR1078" s="142"/>
      <c r="DS1078" s="142"/>
      <c r="DT1078" s="142"/>
      <c r="DU1078" s="142"/>
      <c r="DV1078" s="142"/>
      <c r="DW1078" s="142"/>
      <c r="DX1078" s="142"/>
      <c r="DY1078" s="142"/>
      <c r="DZ1078" s="142"/>
      <c r="EA1078" s="142"/>
      <c r="EB1078" s="142"/>
      <c r="EC1078" s="142"/>
      <c r="ED1078" s="142"/>
      <c r="EE1078" s="142"/>
      <c r="EF1078" s="142"/>
      <c r="EG1078" s="142"/>
      <c r="EH1078" s="142"/>
      <c r="EI1078" s="142"/>
      <c r="EJ1078" s="142"/>
      <c r="EK1078" s="142"/>
      <c r="EL1078" s="142"/>
      <c r="EM1078" s="142"/>
      <c r="EN1078" s="142"/>
      <c r="EO1078" s="142"/>
      <c r="EP1078" s="142"/>
      <c r="EQ1078" s="142"/>
      <c r="ER1078" s="142"/>
      <c r="ES1078" s="142"/>
      <c r="ET1078" s="142"/>
      <c r="EU1078" s="142"/>
      <c r="EV1078" s="142"/>
      <c r="EW1078" s="142"/>
      <c r="EX1078" s="142"/>
      <c r="EY1078" s="142"/>
      <c r="EZ1078" s="142"/>
      <c r="FA1078" s="142"/>
      <c r="FB1078" s="142"/>
      <c r="FC1078" s="142"/>
      <c r="FD1078" s="142"/>
      <c r="FE1078" s="142"/>
      <c r="FF1078" s="142"/>
      <c r="FG1078" s="142"/>
      <c r="FH1078" s="142"/>
      <c r="FI1078" s="142"/>
      <c r="FJ1078" s="142"/>
      <c r="FK1078" s="142"/>
      <c r="FL1078" s="142"/>
      <c r="FM1078" s="142"/>
      <c r="FN1078" s="142"/>
      <c r="FO1078" s="142"/>
      <c r="FP1078" s="142"/>
      <c r="FQ1078" s="142"/>
      <c r="FR1078" s="142"/>
      <c r="FS1078" s="142"/>
      <c r="FT1078" s="142"/>
      <c r="FU1078" s="142"/>
      <c r="FV1078" s="142"/>
      <c r="FW1078" s="142"/>
      <c r="FX1078" s="142"/>
      <c r="FY1078" s="142"/>
      <c r="FZ1078" s="142"/>
      <c r="GA1078" s="142"/>
      <c r="GB1078" s="142"/>
      <c r="GC1078" s="142"/>
      <c r="GD1078" s="142"/>
      <c r="GE1078" s="142"/>
      <c r="GF1078" s="142"/>
      <c r="GG1078" s="142"/>
      <c r="GH1078" s="142"/>
      <c r="GI1078" s="142"/>
      <c r="GJ1078" s="142"/>
      <c r="GK1078" s="142"/>
      <c r="GL1078" s="142"/>
      <c r="GM1078" s="142"/>
      <c r="GN1078" s="142"/>
      <c r="GO1078" s="142"/>
      <c r="GP1078" s="142"/>
      <c r="GQ1078" s="142"/>
      <c r="GR1078" s="142"/>
      <c r="GS1078" s="142"/>
      <c r="GT1078" s="142"/>
      <c r="GU1078" s="142"/>
      <c r="GV1078" s="142"/>
      <c r="GW1078" s="142"/>
      <c r="GX1078" s="142"/>
      <c r="GY1078" s="142"/>
      <c r="GZ1078" s="142"/>
      <c r="HA1078" s="142"/>
      <c r="HB1078" s="142"/>
      <c r="HC1078" s="142"/>
      <c r="HD1078" s="142"/>
      <c r="HE1078" s="142"/>
      <c r="HF1078" s="142"/>
      <c r="HG1078" s="142"/>
      <c r="HH1078" s="142"/>
      <c r="HI1078" s="142"/>
      <c r="HJ1078" s="142"/>
      <c r="HK1078" s="142"/>
      <c r="HL1078" s="142"/>
      <c r="HM1078" s="142"/>
      <c r="HN1078" s="142"/>
      <c r="HO1078" s="142"/>
      <c r="HP1078" s="142"/>
      <c r="HQ1078" s="142"/>
      <c r="HR1078" s="142"/>
    </row>
    <row r="1079" spans="1:243" s="139" customFormat="1" ht="11.25" hidden="1" customHeight="1">
      <c r="A1079" s="93" t="s">
        <v>1628</v>
      </c>
      <c r="B1079" s="111" t="s">
        <v>1629</v>
      </c>
      <c r="C1079" s="94" t="s">
        <v>35</v>
      </c>
      <c r="D1079" s="58">
        <v>-79.27</v>
      </c>
      <c r="E1079" s="58">
        <v>-2214.34</v>
      </c>
      <c r="F1079" s="58">
        <v>-580.41</v>
      </c>
      <c r="G1079" s="165"/>
      <c r="H1079" s="165"/>
      <c r="I1079" s="165"/>
      <c r="J1079" s="165"/>
      <c r="K1079" s="165"/>
      <c r="L1079" s="142"/>
      <c r="M1079" s="142"/>
      <c r="N1079" s="142"/>
      <c r="O1079" s="142"/>
      <c r="P1079" s="142"/>
      <c r="Q1079" s="142"/>
      <c r="R1079" s="142"/>
      <c r="S1079" s="142"/>
      <c r="T1079" s="142"/>
      <c r="U1079" s="142"/>
      <c r="V1079" s="142"/>
      <c r="W1079" s="142"/>
      <c r="X1079" s="142"/>
      <c r="Y1079" s="142"/>
      <c r="Z1079" s="142"/>
      <c r="AA1079" s="142"/>
      <c r="AB1079" s="142"/>
      <c r="AC1079" s="142"/>
      <c r="AD1079" s="142"/>
      <c r="AE1079" s="142"/>
      <c r="AF1079" s="142"/>
      <c r="AG1079" s="142"/>
      <c r="AH1079" s="142"/>
      <c r="AI1079" s="142"/>
      <c r="AJ1079" s="142"/>
      <c r="AK1079" s="142"/>
      <c r="AL1079" s="142"/>
      <c r="AM1079" s="142"/>
      <c r="AN1079" s="142"/>
      <c r="AO1079" s="142"/>
      <c r="AP1079" s="142"/>
      <c r="AQ1079" s="142"/>
      <c r="AR1079" s="142"/>
      <c r="AS1079" s="142"/>
      <c r="AT1079" s="142"/>
      <c r="AU1079" s="142"/>
      <c r="AV1079" s="142"/>
      <c r="AW1079" s="142"/>
      <c r="AX1079" s="142"/>
      <c r="AY1079" s="142"/>
      <c r="AZ1079" s="142"/>
      <c r="BA1079" s="142"/>
      <c r="BB1079" s="142"/>
      <c r="BC1079" s="142"/>
      <c r="BD1079" s="142"/>
      <c r="BE1079" s="142"/>
      <c r="BF1079" s="142"/>
      <c r="BG1079" s="142"/>
      <c r="BH1079" s="142"/>
      <c r="BI1079" s="142"/>
      <c r="BJ1079" s="142"/>
      <c r="BK1079" s="142"/>
      <c r="BL1079" s="142"/>
      <c r="BM1079" s="142"/>
      <c r="BN1079" s="142"/>
      <c r="BO1079" s="142"/>
      <c r="BP1079" s="142"/>
      <c r="BQ1079" s="142"/>
      <c r="BR1079" s="142"/>
      <c r="BS1079" s="142"/>
      <c r="BT1079" s="142"/>
      <c r="BU1079" s="142"/>
      <c r="BV1079" s="142"/>
      <c r="BW1079" s="142"/>
      <c r="BX1079" s="142"/>
      <c r="BY1079" s="142"/>
      <c r="BZ1079" s="142"/>
      <c r="CA1079" s="142"/>
      <c r="CB1079" s="142"/>
      <c r="CC1079" s="142"/>
      <c r="CD1079" s="142"/>
      <c r="CE1079" s="142"/>
      <c r="CF1079" s="142"/>
      <c r="CG1079" s="142"/>
      <c r="CH1079" s="142"/>
      <c r="CI1079" s="142"/>
      <c r="CJ1079" s="142"/>
      <c r="CK1079" s="142"/>
      <c r="CL1079" s="142"/>
      <c r="CM1079" s="142"/>
      <c r="CN1079" s="142"/>
      <c r="CO1079" s="142"/>
      <c r="CP1079" s="142"/>
      <c r="CQ1079" s="142"/>
      <c r="CR1079" s="142"/>
      <c r="CS1079" s="142"/>
      <c r="CT1079" s="142"/>
      <c r="CU1079" s="142"/>
      <c r="CV1079" s="142"/>
      <c r="CW1079" s="142"/>
      <c r="CX1079" s="142"/>
      <c r="CY1079" s="142"/>
      <c r="CZ1079" s="142"/>
      <c r="DA1079" s="142"/>
      <c r="DB1079" s="142"/>
      <c r="DC1079" s="142"/>
      <c r="DD1079" s="142"/>
      <c r="DE1079" s="142"/>
      <c r="DF1079" s="142"/>
      <c r="DG1079" s="142"/>
      <c r="DH1079" s="142"/>
      <c r="DI1079" s="142"/>
      <c r="DJ1079" s="142"/>
      <c r="DK1079" s="142"/>
      <c r="DL1079" s="142"/>
      <c r="DM1079" s="142"/>
      <c r="DN1079" s="142"/>
      <c r="DO1079" s="142"/>
      <c r="DP1079" s="142"/>
      <c r="DQ1079" s="142"/>
      <c r="DR1079" s="142"/>
      <c r="DS1079" s="142"/>
      <c r="DT1079" s="142"/>
      <c r="DU1079" s="142"/>
      <c r="DV1079" s="142"/>
      <c r="DW1079" s="142"/>
      <c r="DX1079" s="142"/>
      <c r="DY1079" s="142"/>
      <c r="DZ1079" s="142"/>
      <c r="EA1079" s="142"/>
      <c r="EB1079" s="142"/>
      <c r="EC1079" s="142"/>
      <c r="ED1079" s="142"/>
      <c r="EE1079" s="142"/>
      <c r="EF1079" s="142"/>
      <c r="EG1079" s="142"/>
      <c r="EH1079" s="142"/>
      <c r="EI1079" s="142"/>
      <c r="EJ1079" s="142"/>
      <c r="EK1079" s="142"/>
      <c r="EL1079" s="142"/>
      <c r="EM1079" s="142"/>
      <c r="EN1079" s="142"/>
      <c r="EO1079" s="142"/>
      <c r="EP1079" s="142"/>
      <c r="EQ1079" s="142"/>
      <c r="ER1079" s="142"/>
      <c r="ES1079" s="142"/>
      <c r="ET1079" s="142"/>
      <c r="EU1079" s="142"/>
      <c r="EV1079" s="142"/>
      <c r="EW1079" s="142"/>
      <c r="EX1079" s="142"/>
      <c r="EY1079" s="142"/>
      <c r="EZ1079" s="142"/>
      <c r="FA1079" s="142"/>
      <c r="FB1079" s="142"/>
      <c r="FC1079" s="142"/>
      <c r="FD1079" s="142"/>
      <c r="FE1079" s="142"/>
      <c r="FF1079" s="142"/>
      <c r="FG1079" s="142"/>
      <c r="FH1079" s="142"/>
      <c r="FI1079" s="142"/>
      <c r="FJ1079" s="142"/>
      <c r="FK1079" s="142"/>
      <c r="FL1079" s="142"/>
      <c r="FM1079" s="142"/>
      <c r="FN1079" s="142"/>
      <c r="FO1079" s="142"/>
      <c r="FP1079" s="142"/>
      <c r="FQ1079" s="142"/>
      <c r="FR1079" s="142"/>
      <c r="FS1079" s="142"/>
      <c r="FT1079" s="142"/>
      <c r="FU1079" s="142"/>
      <c r="FV1079" s="142"/>
      <c r="FW1079" s="142"/>
      <c r="FX1079" s="142"/>
      <c r="FY1079" s="142"/>
      <c r="FZ1079" s="142"/>
      <c r="GA1079" s="142"/>
      <c r="GB1079" s="142"/>
      <c r="GC1079" s="142"/>
      <c r="GD1079" s="142"/>
      <c r="GE1079" s="142"/>
      <c r="GF1079" s="142"/>
      <c r="GG1079" s="142"/>
      <c r="GH1079" s="142"/>
      <c r="GI1079" s="142"/>
      <c r="GJ1079" s="142"/>
      <c r="GK1079" s="142"/>
      <c r="GL1079" s="142"/>
      <c r="GM1079" s="142"/>
      <c r="GN1079" s="142"/>
      <c r="GO1079" s="142"/>
      <c r="GP1079" s="142"/>
      <c r="GQ1079" s="142"/>
      <c r="GR1079" s="142"/>
      <c r="GS1079" s="142"/>
      <c r="GT1079" s="142"/>
      <c r="GU1079" s="142"/>
      <c r="GV1079" s="142"/>
      <c r="GW1079" s="142"/>
      <c r="GX1079" s="142"/>
      <c r="GY1079" s="142"/>
      <c r="GZ1079" s="142"/>
      <c r="HA1079" s="142"/>
      <c r="HB1079" s="142"/>
      <c r="HC1079" s="142"/>
      <c r="HD1079" s="142"/>
      <c r="HE1079" s="142"/>
      <c r="HF1079" s="142"/>
      <c r="HG1079" s="142"/>
      <c r="HH1079" s="142"/>
      <c r="HI1079" s="142"/>
      <c r="HJ1079" s="142"/>
      <c r="HK1079" s="142"/>
      <c r="HL1079" s="142"/>
      <c r="HM1079" s="142"/>
      <c r="HN1079" s="142"/>
      <c r="HO1079" s="142"/>
      <c r="HP1079" s="142"/>
      <c r="HQ1079" s="142"/>
      <c r="HR1079" s="142"/>
    </row>
    <row r="1080" spans="1:243" s="139" customFormat="1" ht="11.25" hidden="1" customHeight="1">
      <c r="A1080" s="93" t="s">
        <v>1651</v>
      </c>
      <c r="B1080" s="93" t="s">
        <v>1652</v>
      </c>
      <c r="C1080" s="94" t="s">
        <v>29</v>
      </c>
      <c r="D1080" s="58">
        <v>-524</v>
      </c>
      <c r="E1080" s="58">
        <v>-654.53</v>
      </c>
      <c r="F1080" s="58">
        <v>-113.88</v>
      </c>
      <c r="G1080" s="165"/>
      <c r="H1080" s="165"/>
      <c r="I1080" s="165"/>
      <c r="J1080" s="165"/>
      <c r="K1080" s="165"/>
      <c r="L1080" s="142"/>
      <c r="M1080" s="142"/>
      <c r="N1080" s="142"/>
      <c r="O1080" s="142"/>
      <c r="P1080" s="142"/>
      <c r="Q1080" s="142"/>
      <c r="R1080" s="142"/>
      <c r="S1080" s="142"/>
      <c r="T1080" s="142"/>
      <c r="U1080" s="142"/>
      <c r="V1080" s="142"/>
      <c r="W1080" s="142"/>
      <c r="X1080" s="142"/>
      <c r="Y1080" s="142"/>
      <c r="Z1080" s="142"/>
      <c r="AA1080" s="142"/>
      <c r="AB1080" s="142"/>
      <c r="AC1080" s="142"/>
      <c r="AD1080" s="142"/>
      <c r="AE1080" s="142"/>
      <c r="AF1080" s="142"/>
      <c r="AG1080" s="142"/>
      <c r="AH1080" s="142"/>
      <c r="AI1080" s="142"/>
      <c r="AJ1080" s="142"/>
      <c r="AK1080" s="142"/>
      <c r="AL1080" s="142"/>
      <c r="AM1080" s="142"/>
      <c r="AN1080" s="142"/>
      <c r="AO1080" s="142"/>
      <c r="AP1080" s="142"/>
      <c r="AQ1080" s="142"/>
      <c r="AR1080" s="142"/>
      <c r="AS1080" s="142"/>
      <c r="AT1080" s="142"/>
      <c r="AU1080" s="142"/>
      <c r="AV1080" s="142"/>
      <c r="AW1080" s="142"/>
      <c r="AX1080" s="142"/>
      <c r="AY1080" s="142"/>
      <c r="AZ1080" s="142"/>
      <c r="BA1080" s="142"/>
      <c r="BB1080" s="142"/>
      <c r="BC1080" s="142"/>
      <c r="BD1080" s="142"/>
      <c r="BE1080" s="142"/>
      <c r="BF1080" s="142"/>
      <c r="BG1080" s="142"/>
      <c r="BH1080" s="142"/>
      <c r="BI1080" s="142"/>
      <c r="BJ1080" s="142"/>
      <c r="BK1080" s="142"/>
      <c r="BL1080" s="142"/>
      <c r="BM1080" s="142"/>
      <c r="BN1080" s="142"/>
      <c r="BO1080" s="142"/>
      <c r="BP1080" s="142"/>
      <c r="BQ1080" s="142"/>
      <c r="BR1080" s="142"/>
      <c r="BS1080" s="142"/>
      <c r="BT1080" s="142"/>
      <c r="BU1080" s="142"/>
      <c r="BV1080" s="142"/>
      <c r="BW1080" s="142"/>
      <c r="BX1080" s="142"/>
      <c r="BY1080" s="142"/>
      <c r="BZ1080" s="142"/>
      <c r="CA1080" s="142"/>
      <c r="CB1080" s="142"/>
      <c r="CC1080" s="142"/>
      <c r="CD1080" s="142"/>
      <c r="CE1080" s="142"/>
      <c r="CF1080" s="142"/>
      <c r="CG1080" s="142"/>
      <c r="CH1080" s="142"/>
      <c r="CI1080" s="142"/>
      <c r="CJ1080" s="142"/>
      <c r="CK1080" s="142"/>
      <c r="CL1080" s="142"/>
      <c r="CM1080" s="142"/>
      <c r="CN1080" s="142"/>
      <c r="CO1080" s="142"/>
      <c r="CP1080" s="142"/>
      <c r="CQ1080" s="142"/>
      <c r="CR1080" s="142"/>
      <c r="CS1080" s="142"/>
      <c r="CT1080" s="142"/>
      <c r="CU1080" s="142"/>
      <c r="CV1080" s="142"/>
      <c r="CW1080" s="142"/>
      <c r="CX1080" s="142"/>
      <c r="CY1080" s="142"/>
      <c r="CZ1080" s="142"/>
      <c r="DA1080" s="142"/>
      <c r="DB1080" s="142"/>
      <c r="DC1080" s="142"/>
      <c r="DD1080" s="142"/>
      <c r="DE1080" s="142"/>
      <c r="DF1080" s="142"/>
      <c r="DG1080" s="142"/>
      <c r="DH1080" s="142"/>
      <c r="DI1080" s="142"/>
      <c r="DJ1080" s="142"/>
      <c r="DK1080" s="142"/>
      <c r="DL1080" s="142"/>
      <c r="DM1080" s="142"/>
      <c r="DN1080" s="142"/>
      <c r="DO1080" s="142"/>
      <c r="DP1080" s="142"/>
      <c r="DQ1080" s="142"/>
      <c r="DR1080" s="142"/>
      <c r="DS1080" s="142"/>
      <c r="DT1080" s="142"/>
      <c r="DU1080" s="142"/>
      <c r="DV1080" s="142"/>
      <c r="DW1080" s="142"/>
      <c r="DX1080" s="142"/>
      <c r="DY1080" s="142"/>
      <c r="DZ1080" s="142"/>
      <c r="EA1080" s="142"/>
      <c r="EB1080" s="142"/>
      <c r="EC1080" s="142"/>
      <c r="ED1080" s="142"/>
      <c r="EE1080" s="142"/>
      <c r="EF1080" s="142"/>
      <c r="EG1080" s="142"/>
      <c r="EH1080" s="142"/>
      <c r="EI1080" s="142"/>
      <c r="EJ1080" s="142"/>
      <c r="EK1080" s="142"/>
      <c r="EL1080" s="142"/>
      <c r="EM1080" s="142"/>
      <c r="EN1080" s="142"/>
      <c r="EO1080" s="142"/>
      <c r="EP1080" s="142"/>
      <c r="EQ1080" s="142"/>
      <c r="ER1080" s="142"/>
      <c r="ES1080" s="142"/>
      <c r="ET1080" s="142"/>
      <c r="EU1080" s="142"/>
      <c r="EV1080" s="142"/>
      <c r="EW1080" s="142"/>
      <c r="EX1080" s="142"/>
      <c r="EY1080" s="142"/>
      <c r="EZ1080" s="142"/>
      <c r="FA1080" s="142"/>
      <c r="FB1080" s="142"/>
      <c r="FC1080" s="142"/>
      <c r="FD1080" s="142"/>
      <c r="FE1080" s="142"/>
      <c r="FF1080" s="142"/>
      <c r="FG1080" s="142"/>
      <c r="FH1080" s="142"/>
      <c r="FI1080" s="142"/>
      <c r="FJ1080" s="142"/>
      <c r="FK1080" s="142"/>
      <c r="FL1080" s="142"/>
      <c r="FM1080" s="142"/>
      <c r="FN1080" s="142"/>
      <c r="FO1080" s="142"/>
      <c r="FP1080" s="142"/>
      <c r="FQ1080" s="142"/>
      <c r="FR1080" s="142"/>
      <c r="FS1080" s="142"/>
      <c r="FT1080" s="142"/>
      <c r="FU1080" s="142"/>
      <c r="FV1080" s="142"/>
      <c r="FW1080" s="142"/>
      <c r="FX1080" s="142"/>
      <c r="FY1080" s="142"/>
      <c r="FZ1080" s="142"/>
      <c r="GA1080" s="142"/>
      <c r="GB1080" s="142"/>
      <c r="GC1080" s="142"/>
      <c r="GD1080" s="142"/>
      <c r="GE1080" s="142"/>
      <c r="GF1080" s="142"/>
      <c r="GG1080" s="142"/>
      <c r="GH1080" s="142"/>
      <c r="GI1080" s="142"/>
      <c r="GJ1080" s="142"/>
      <c r="GK1080" s="142"/>
      <c r="GL1080" s="142"/>
      <c r="GM1080" s="142"/>
      <c r="GN1080" s="142"/>
      <c r="GO1080" s="142"/>
      <c r="GP1080" s="142"/>
      <c r="GQ1080" s="142"/>
      <c r="GR1080" s="142"/>
      <c r="GS1080" s="142"/>
      <c r="GT1080" s="142"/>
      <c r="GU1080" s="142"/>
      <c r="GV1080" s="142"/>
      <c r="GW1080" s="142"/>
      <c r="GX1080" s="142"/>
      <c r="GY1080" s="142"/>
      <c r="GZ1080" s="142"/>
      <c r="HA1080" s="142"/>
      <c r="HB1080" s="142"/>
      <c r="HC1080" s="142"/>
      <c r="HD1080" s="142"/>
      <c r="HE1080" s="142"/>
      <c r="HF1080" s="142"/>
      <c r="HG1080" s="142"/>
      <c r="HH1080" s="142"/>
      <c r="HI1080" s="142"/>
      <c r="HJ1080" s="142"/>
      <c r="HK1080" s="142"/>
      <c r="HL1080" s="142"/>
      <c r="HM1080" s="142"/>
      <c r="HN1080" s="142"/>
      <c r="HO1080" s="142"/>
      <c r="HP1080" s="142"/>
      <c r="HQ1080" s="142"/>
      <c r="HR1080" s="142"/>
    </row>
    <row r="1081" spans="1:243" s="139" customFormat="1" ht="11.25" hidden="1" customHeight="1">
      <c r="A1081" s="93" t="s">
        <v>1653</v>
      </c>
      <c r="B1081" s="93" t="s">
        <v>1654</v>
      </c>
      <c r="C1081" s="94" t="s">
        <v>32</v>
      </c>
      <c r="D1081" s="58">
        <v>-218.34</v>
      </c>
      <c r="E1081" s="58">
        <v>-272.72000000000003</v>
      </c>
      <c r="F1081" s="58">
        <v>-47.45</v>
      </c>
      <c r="G1081" s="165"/>
      <c r="H1081" s="165"/>
      <c r="I1081" s="165"/>
      <c r="J1081" s="165"/>
      <c r="K1081" s="165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  <c r="BT1081" s="142"/>
      <c r="BU1081" s="142"/>
      <c r="BV1081" s="142"/>
      <c r="BW1081" s="142"/>
      <c r="BX1081" s="142"/>
      <c r="BY1081" s="142"/>
      <c r="BZ1081" s="142"/>
      <c r="CA1081" s="142"/>
      <c r="CB1081" s="142"/>
      <c r="CC1081" s="142"/>
      <c r="CD1081" s="142"/>
      <c r="CE1081" s="142"/>
      <c r="CF1081" s="142"/>
      <c r="CG1081" s="142"/>
      <c r="CH1081" s="142"/>
      <c r="CI1081" s="142"/>
      <c r="CJ1081" s="142"/>
      <c r="CK1081" s="142"/>
      <c r="CL1081" s="142"/>
      <c r="CM1081" s="142"/>
      <c r="CN1081" s="142"/>
      <c r="CO1081" s="142"/>
      <c r="CP1081" s="142"/>
      <c r="CQ1081" s="142"/>
      <c r="CR1081" s="142"/>
      <c r="CS1081" s="142"/>
      <c r="CT1081" s="142"/>
      <c r="CU1081" s="142"/>
      <c r="CV1081" s="142"/>
      <c r="CW1081" s="142"/>
      <c r="CX1081" s="142"/>
      <c r="CY1081" s="142"/>
      <c r="CZ1081" s="142"/>
      <c r="DA1081" s="142"/>
      <c r="DB1081" s="142"/>
      <c r="DC1081" s="142"/>
      <c r="DD1081" s="142"/>
      <c r="DE1081" s="142"/>
      <c r="DF1081" s="142"/>
      <c r="DG1081" s="142"/>
      <c r="DH1081" s="142"/>
      <c r="DI1081" s="142"/>
      <c r="DJ1081" s="142"/>
      <c r="DK1081" s="142"/>
      <c r="DL1081" s="142"/>
      <c r="DM1081" s="142"/>
      <c r="DN1081" s="142"/>
      <c r="DO1081" s="142"/>
      <c r="DP1081" s="142"/>
      <c r="DQ1081" s="142"/>
      <c r="DR1081" s="142"/>
      <c r="DS1081" s="142"/>
      <c r="DT1081" s="142"/>
      <c r="DU1081" s="142"/>
      <c r="DV1081" s="142"/>
      <c r="DW1081" s="142"/>
      <c r="DX1081" s="142"/>
      <c r="DY1081" s="142"/>
      <c r="DZ1081" s="142"/>
      <c r="EA1081" s="142"/>
      <c r="EB1081" s="142"/>
      <c r="EC1081" s="142"/>
      <c r="ED1081" s="142"/>
      <c r="EE1081" s="142"/>
      <c r="EF1081" s="142"/>
      <c r="EG1081" s="142"/>
      <c r="EH1081" s="142"/>
      <c r="EI1081" s="142"/>
      <c r="EJ1081" s="142"/>
      <c r="EK1081" s="142"/>
      <c r="EL1081" s="142"/>
      <c r="EM1081" s="142"/>
      <c r="EN1081" s="142"/>
      <c r="EO1081" s="142"/>
      <c r="EP1081" s="142"/>
      <c r="EQ1081" s="142"/>
      <c r="ER1081" s="142"/>
      <c r="ES1081" s="142"/>
      <c r="ET1081" s="142"/>
      <c r="EU1081" s="142"/>
      <c r="EV1081" s="142"/>
      <c r="EW1081" s="142"/>
      <c r="EX1081" s="142"/>
      <c r="EY1081" s="142"/>
      <c r="EZ1081" s="142"/>
      <c r="FA1081" s="142"/>
      <c r="FB1081" s="142"/>
      <c r="FC1081" s="142"/>
      <c r="FD1081" s="142"/>
      <c r="FE1081" s="142"/>
      <c r="FF1081" s="142"/>
      <c r="FG1081" s="142"/>
      <c r="FH1081" s="142"/>
      <c r="FI1081" s="142"/>
      <c r="FJ1081" s="142"/>
      <c r="FK1081" s="142"/>
      <c r="FL1081" s="142"/>
      <c r="FM1081" s="142"/>
      <c r="FN1081" s="142"/>
      <c r="FO1081" s="142"/>
      <c r="FP1081" s="142"/>
      <c r="FQ1081" s="142"/>
      <c r="FR1081" s="142"/>
      <c r="FS1081" s="142"/>
      <c r="FT1081" s="142"/>
      <c r="FU1081" s="142"/>
      <c r="FV1081" s="142"/>
      <c r="FW1081" s="142"/>
      <c r="FX1081" s="142"/>
      <c r="FY1081" s="142"/>
      <c r="FZ1081" s="142"/>
      <c r="GA1081" s="142"/>
      <c r="GB1081" s="142"/>
      <c r="GC1081" s="142"/>
      <c r="GD1081" s="142"/>
      <c r="GE1081" s="142"/>
      <c r="GF1081" s="142"/>
      <c r="GG1081" s="142"/>
      <c r="GH1081" s="142"/>
      <c r="GI1081" s="142"/>
      <c r="GJ1081" s="142"/>
      <c r="GK1081" s="142"/>
      <c r="GL1081" s="142"/>
      <c r="GM1081" s="142"/>
      <c r="GN1081" s="142"/>
      <c r="GO1081" s="142"/>
      <c r="GP1081" s="142"/>
      <c r="GQ1081" s="142"/>
      <c r="GR1081" s="142"/>
      <c r="GS1081" s="142"/>
      <c r="GT1081" s="142"/>
      <c r="GU1081" s="142"/>
      <c r="GV1081" s="142"/>
      <c r="GW1081" s="142"/>
      <c r="GX1081" s="142"/>
      <c r="GY1081" s="142"/>
      <c r="GZ1081" s="142"/>
      <c r="HA1081" s="142"/>
      <c r="HB1081" s="142"/>
      <c r="HC1081" s="142"/>
      <c r="HD1081" s="142"/>
      <c r="HE1081" s="142"/>
      <c r="HF1081" s="142"/>
      <c r="HG1081" s="142"/>
      <c r="HH1081" s="142"/>
      <c r="HI1081" s="142"/>
      <c r="HJ1081" s="142"/>
      <c r="HK1081" s="142"/>
      <c r="HL1081" s="142"/>
      <c r="HM1081" s="142"/>
      <c r="HN1081" s="142"/>
      <c r="HO1081" s="142"/>
      <c r="HP1081" s="142"/>
      <c r="HQ1081" s="142"/>
      <c r="HR1081" s="142"/>
    </row>
    <row r="1082" spans="1:243" s="139" customFormat="1" ht="11.25" hidden="1" customHeight="1">
      <c r="A1082" s="93" t="s">
        <v>1655</v>
      </c>
      <c r="B1082" s="93" t="s">
        <v>1656</v>
      </c>
      <c r="C1082" s="94" t="s">
        <v>35</v>
      </c>
      <c r="D1082" s="58">
        <v>-130.99</v>
      </c>
      <c r="E1082" s="58">
        <v>-163.63</v>
      </c>
      <c r="F1082" s="58">
        <v>-28.47</v>
      </c>
      <c r="G1082" s="165"/>
      <c r="H1082" s="165"/>
      <c r="I1082" s="165"/>
      <c r="J1082" s="165"/>
      <c r="K1082" s="165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  <c r="BT1082" s="142"/>
      <c r="BU1082" s="142"/>
      <c r="BV1082" s="142"/>
      <c r="BW1082" s="142"/>
      <c r="BX1082" s="142"/>
      <c r="BY1082" s="142"/>
      <c r="BZ1082" s="142"/>
      <c r="CA1082" s="142"/>
      <c r="CB1082" s="142"/>
      <c r="CC1082" s="142"/>
      <c r="CD1082" s="142"/>
      <c r="CE1082" s="142"/>
      <c r="CF1082" s="142"/>
      <c r="CG1082" s="142"/>
      <c r="CH1082" s="142"/>
      <c r="CI1082" s="142"/>
      <c r="CJ1082" s="142"/>
      <c r="CK1082" s="142"/>
      <c r="CL1082" s="142"/>
      <c r="CM1082" s="142"/>
      <c r="CN1082" s="142"/>
      <c r="CO1082" s="142"/>
      <c r="CP1082" s="142"/>
      <c r="CQ1082" s="142"/>
      <c r="CR1082" s="142"/>
      <c r="CS1082" s="142"/>
      <c r="CT1082" s="142"/>
      <c r="CU1082" s="142"/>
      <c r="CV1082" s="142"/>
      <c r="CW1082" s="142"/>
      <c r="CX1082" s="142"/>
      <c r="CY1082" s="142"/>
      <c r="CZ1082" s="142"/>
      <c r="DA1082" s="142"/>
      <c r="DB1082" s="142"/>
      <c r="DC1082" s="142"/>
      <c r="DD1082" s="142"/>
      <c r="DE1082" s="142"/>
      <c r="DF1082" s="142"/>
      <c r="DG1082" s="142"/>
      <c r="DH1082" s="142"/>
      <c r="DI1082" s="142"/>
      <c r="DJ1082" s="142"/>
      <c r="DK1082" s="142"/>
      <c r="DL1082" s="142"/>
      <c r="DM1082" s="142"/>
      <c r="DN1082" s="142"/>
      <c r="DO1082" s="142"/>
      <c r="DP1082" s="142"/>
      <c r="DQ1082" s="142"/>
      <c r="DR1082" s="142"/>
      <c r="DS1082" s="142"/>
      <c r="DT1082" s="142"/>
      <c r="DU1082" s="142"/>
      <c r="DV1082" s="142"/>
      <c r="DW1082" s="142"/>
      <c r="DX1082" s="142"/>
      <c r="DY1082" s="142"/>
      <c r="DZ1082" s="142"/>
      <c r="EA1082" s="142"/>
      <c r="EB1082" s="142"/>
      <c r="EC1082" s="142"/>
      <c r="ED1082" s="142"/>
      <c r="EE1082" s="142"/>
      <c r="EF1082" s="142"/>
      <c r="EG1082" s="142"/>
      <c r="EH1082" s="142"/>
      <c r="EI1082" s="142"/>
      <c r="EJ1082" s="142"/>
      <c r="EK1082" s="142"/>
      <c r="EL1082" s="142"/>
      <c r="EM1082" s="142"/>
      <c r="EN1082" s="142"/>
      <c r="EO1082" s="142"/>
      <c r="EP1082" s="142"/>
      <c r="EQ1082" s="142"/>
      <c r="ER1082" s="142"/>
      <c r="ES1082" s="142"/>
      <c r="ET1082" s="142"/>
      <c r="EU1082" s="142"/>
      <c r="EV1082" s="142"/>
      <c r="EW1082" s="142"/>
      <c r="EX1082" s="142"/>
      <c r="EY1082" s="142"/>
      <c r="EZ1082" s="142"/>
      <c r="FA1082" s="142"/>
      <c r="FB1082" s="142"/>
      <c r="FC1082" s="142"/>
      <c r="FD1082" s="142"/>
      <c r="FE1082" s="142"/>
      <c r="FF1082" s="142"/>
      <c r="FG1082" s="142"/>
      <c r="FH1082" s="142"/>
      <c r="FI1082" s="142"/>
      <c r="FJ1082" s="142"/>
      <c r="FK1082" s="142"/>
      <c r="FL1082" s="142"/>
      <c r="FM1082" s="142"/>
      <c r="FN1082" s="142"/>
      <c r="FO1082" s="142"/>
      <c r="FP1082" s="142"/>
      <c r="FQ1082" s="142"/>
      <c r="FR1082" s="142"/>
      <c r="FS1082" s="142"/>
      <c r="FT1082" s="142"/>
      <c r="FU1082" s="142"/>
      <c r="FV1082" s="142"/>
      <c r="FW1082" s="142"/>
      <c r="FX1082" s="142"/>
      <c r="FY1082" s="142"/>
      <c r="FZ1082" s="142"/>
      <c r="GA1082" s="142"/>
      <c r="GB1082" s="142"/>
      <c r="GC1082" s="142"/>
      <c r="GD1082" s="142"/>
      <c r="GE1082" s="142"/>
      <c r="GF1082" s="142"/>
      <c r="GG1082" s="142"/>
      <c r="GH1082" s="142"/>
      <c r="GI1082" s="142"/>
      <c r="GJ1082" s="142"/>
      <c r="GK1082" s="142"/>
      <c r="GL1082" s="142"/>
      <c r="GM1082" s="142"/>
      <c r="GN1082" s="142"/>
      <c r="GO1082" s="142"/>
      <c r="GP1082" s="142"/>
      <c r="GQ1082" s="142"/>
      <c r="GR1082" s="142"/>
      <c r="GS1082" s="142"/>
      <c r="GT1082" s="142"/>
      <c r="GU1082" s="142"/>
      <c r="GV1082" s="142"/>
      <c r="GW1082" s="142"/>
      <c r="GX1082" s="142"/>
      <c r="GY1082" s="142"/>
      <c r="GZ1082" s="142"/>
      <c r="HA1082" s="142"/>
      <c r="HB1082" s="142"/>
      <c r="HC1082" s="142"/>
      <c r="HD1082" s="142"/>
      <c r="HE1082" s="142"/>
      <c r="HF1082" s="142"/>
      <c r="HG1082" s="142"/>
      <c r="HH1082" s="142"/>
      <c r="HI1082" s="142"/>
      <c r="HJ1082" s="142"/>
      <c r="HK1082" s="142"/>
      <c r="HL1082" s="142"/>
      <c r="HM1082" s="142"/>
      <c r="HN1082" s="142"/>
      <c r="HO1082" s="142"/>
      <c r="HP1082" s="142"/>
      <c r="HQ1082" s="142"/>
      <c r="HR1082" s="142"/>
    </row>
    <row r="1083" spans="1:243" s="139" customFormat="1" ht="11.25" hidden="1" customHeight="1">
      <c r="A1083" s="93" t="s">
        <v>1664</v>
      </c>
      <c r="B1083" s="93" t="s">
        <v>1665</v>
      </c>
      <c r="C1083" s="94" t="s">
        <v>29</v>
      </c>
      <c r="D1083" s="58">
        <v>-10273.799999999999</v>
      </c>
      <c r="E1083" s="58">
        <v>-11858.17</v>
      </c>
      <c r="F1083" s="58">
        <v>-17333.86</v>
      </c>
      <c r="G1083" s="165"/>
      <c r="H1083" s="165"/>
      <c r="I1083" s="165"/>
      <c r="J1083" s="165"/>
      <c r="K1083" s="165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  <c r="BT1083" s="142"/>
      <c r="BU1083" s="142"/>
      <c r="BV1083" s="142"/>
      <c r="BW1083" s="142"/>
      <c r="BX1083" s="142"/>
      <c r="BY1083" s="142"/>
      <c r="BZ1083" s="142"/>
      <c r="CA1083" s="142"/>
      <c r="CB1083" s="142"/>
      <c r="CC1083" s="142"/>
      <c r="CD1083" s="142"/>
      <c r="CE1083" s="142"/>
      <c r="CF1083" s="142"/>
      <c r="CG1083" s="142"/>
      <c r="CH1083" s="142"/>
      <c r="CI1083" s="142"/>
      <c r="CJ1083" s="142"/>
      <c r="CK1083" s="142"/>
      <c r="CL1083" s="142"/>
      <c r="CM1083" s="142"/>
      <c r="CN1083" s="142"/>
      <c r="CO1083" s="142"/>
      <c r="CP1083" s="142"/>
      <c r="CQ1083" s="142"/>
      <c r="CR1083" s="142"/>
      <c r="CS1083" s="142"/>
      <c r="CT1083" s="142"/>
      <c r="CU1083" s="142"/>
      <c r="CV1083" s="142"/>
      <c r="CW1083" s="142"/>
      <c r="CX1083" s="142"/>
      <c r="CY1083" s="142"/>
      <c r="CZ1083" s="142"/>
      <c r="DA1083" s="142"/>
      <c r="DB1083" s="142"/>
      <c r="DC1083" s="142"/>
      <c r="DD1083" s="142"/>
      <c r="DE1083" s="142"/>
      <c r="DF1083" s="142"/>
      <c r="DG1083" s="142"/>
      <c r="DH1083" s="142"/>
      <c r="DI1083" s="142"/>
      <c r="DJ1083" s="142"/>
      <c r="DK1083" s="142"/>
      <c r="DL1083" s="142"/>
      <c r="DM1083" s="142"/>
      <c r="DN1083" s="142"/>
      <c r="DO1083" s="142"/>
      <c r="DP1083" s="142"/>
      <c r="DQ1083" s="142"/>
      <c r="DR1083" s="142"/>
      <c r="DS1083" s="142"/>
      <c r="DT1083" s="142"/>
      <c r="DU1083" s="142"/>
      <c r="DV1083" s="142"/>
      <c r="DW1083" s="142"/>
      <c r="DX1083" s="142"/>
      <c r="DY1083" s="142"/>
      <c r="DZ1083" s="142"/>
      <c r="EA1083" s="142"/>
      <c r="EB1083" s="142"/>
      <c r="EC1083" s="142"/>
      <c r="ED1083" s="142"/>
      <c r="EE1083" s="142"/>
      <c r="EF1083" s="142"/>
      <c r="EG1083" s="142"/>
      <c r="EH1083" s="142"/>
      <c r="EI1083" s="142"/>
      <c r="EJ1083" s="142"/>
      <c r="EK1083" s="142"/>
      <c r="EL1083" s="142"/>
      <c r="EM1083" s="142"/>
      <c r="EN1083" s="142"/>
      <c r="EO1083" s="142"/>
      <c r="EP1083" s="142"/>
      <c r="EQ1083" s="142"/>
      <c r="ER1083" s="142"/>
      <c r="ES1083" s="142"/>
      <c r="ET1083" s="142"/>
      <c r="EU1083" s="142"/>
      <c r="EV1083" s="142"/>
      <c r="EW1083" s="142"/>
      <c r="EX1083" s="142"/>
      <c r="EY1083" s="142"/>
      <c r="EZ1083" s="142"/>
      <c r="FA1083" s="142"/>
      <c r="FB1083" s="142"/>
      <c r="FC1083" s="142"/>
      <c r="FD1083" s="142"/>
      <c r="FE1083" s="142"/>
      <c r="FF1083" s="142"/>
      <c r="FG1083" s="142"/>
      <c r="FH1083" s="142"/>
      <c r="FI1083" s="142"/>
      <c r="FJ1083" s="142"/>
      <c r="FK1083" s="142"/>
      <c r="FL1083" s="142"/>
      <c r="FM1083" s="142"/>
      <c r="FN1083" s="142"/>
      <c r="FO1083" s="142"/>
      <c r="FP1083" s="142"/>
      <c r="FQ1083" s="142"/>
      <c r="FR1083" s="142"/>
      <c r="FS1083" s="142"/>
      <c r="FT1083" s="142"/>
      <c r="FU1083" s="142"/>
      <c r="FV1083" s="142"/>
      <c r="FW1083" s="142"/>
      <c r="FX1083" s="142"/>
      <c r="FY1083" s="142"/>
      <c r="FZ1083" s="142"/>
      <c r="GA1083" s="142"/>
      <c r="GB1083" s="142"/>
      <c r="GC1083" s="142"/>
      <c r="GD1083" s="142"/>
      <c r="GE1083" s="142"/>
      <c r="GF1083" s="142"/>
      <c r="GG1083" s="142"/>
      <c r="GH1083" s="142"/>
      <c r="GI1083" s="142"/>
      <c r="GJ1083" s="142"/>
      <c r="GK1083" s="142"/>
      <c r="GL1083" s="142"/>
      <c r="GM1083" s="142"/>
      <c r="GN1083" s="142"/>
      <c r="GO1083" s="142"/>
      <c r="GP1083" s="142"/>
      <c r="GQ1083" s="142"/>
      <c r="GR1083" s="142"/>
      <c r="GS1083" s="142"/>
      <c r="GT1083" s="142"/>
      <c r="GU1083" s="142"/>
      <c r="GV1083" s="142"/>
      <c r="GW1083" s="142"/>
      <c r="GX1083" s="142"/>
      <c r="GY1083" s="142"/>
      <c r="GZ1083" s="142"/>
      <c r="HA1083" s="142"/>
      <c r="HB1083" s="142"/>
      <c r="HC1083" s="142"/>
      <c r="HD1083" s="142"/>
      <c r="HE1083" s="142"/>
      <c r="HF1083" s="142"/>
      <c r="HG1083" s="142"/>
      <c r="HH1083" s="142"/>
      <c r="HI1083" s="142"/>
      <c r="HJ1083" s="142"/>
      <c r="HK1083" s="142"/>
      <c r="HL1083" s="142"/>
      <c r="HM1083" s="142"/>
      <c r="HN1083" s="142"/>
      <c r="HO1083" s="142"/>
      <c r="HP1083" s="142"/>
      <c r="HQ1083" s="142"/>
      <c r="HR1083" s="142"/>
    </row>
    <row r="1084" spans="1:243" s="139" customFormat="1" ht="11.25" hidden="1" customHeight="1">
      <c r="A1084" s="93" t="s">
        <v>1666</v>
      </c>
      <c r="B1084" s="93" t="s">
        <v>2831</v>
      </c>
      <c r="C1084" s="94" t="s">
        <v>32</v>
      </c>
      <c r="D1084" s="58">
        <v>-4365.09</v>
      </c>
      <c r="E1084" s="58">
        <v>-4941</v>
      </c>
      <c r="F1084" s="58">
        <v>-7222.46</v>
      </c>
      <c r="G1084" s="165"/>
      <c r="H1084" s="165"/>
      <c r="I1084" s="165"/>
      <c r="J1084" s="165"/>
      <c r="K1084" s="165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  <c r="BT1084" s="142"/>
      <c r="BU1084" s="142"/>
      <c r="BV1084" s="142"/>
      <c r="BW1084" s="142"/>
      <c r="BX1084" s="142"/>
      <c r="BY1084" s="142"/>
      <c r="BZ1084" s="142"/>
      <c r="CA1084" s="142"/>
      <c r="CB1084" s="142"/>
      <c r="CC1084" s="142"/>
      <c r="CD1084" s="142"/>
      <c r="CE1084" s="142"/>
      <c r="CF1084" s="142"/>
      <c r="CG1084" s="142"/>
      <c r="CH1084" s="142"/>
      <c r="CI1084" s="142"/>
      <c r="CJ1084" s="142"/>
      <c r="CK1084" s="142"/>
      <c r="CL1084" s="142"/>
      <c r="CM1084" s="142"/>
      <c r="CN1084" s="142"/>
      <c r="CO1084" s="142"/>
      <c r="CP1084" s="142"/>
      <c r="CQ1084" s="142"/>
      <c r="CR1084" s="142"/>
      <c r="CS1084" s="142"/>
      <c r="CT1084" s="142"/>
      <c r="CU1084" s="142"/>
      <c r="CV1084" s="142"/>
      <c r="CW1084" s="142"/>
      <c r="CX1084" s="142"/>
      <c r="CY1084" s="142"/>
      <c r="CZ1084" s="142"/>
      <c r="DA1084" s="142"/>
      <c r="DB1084" s="142"/>
      <c r="DC1084" s="142"/>
      <c r="DD1084" s="142"/>
      <c r="DE1084" s="142"/>
      <c r="DF1084" s="142"/>
      <c r="DG1084" s="142"/>
      <c r="DH1084" s="142"/>
      <c r="DI1084" s="142"/>
      <c r="DJ1084" s="142"/>
      <c r="DK1084" s="142"/>
      <c r="DL1084" s="142"/>
      <c r="DM1084" s="142"/>
      <c r="DN1084" s="142"/>
      <c r="DO1084" s="142"/>
      <c r="DP1084" s="142"/>
      <c r="DQ1084" s="142"/>
      <c r="DR1084" s="142"/>
      <c r="DS1084" s="142"/>
      <c r="DT1084" s="142"/>
      <c r="DU1084" s="142"/>
      <c r="DV1084" s="142"/>
      <c r="DW1084" s="142"/>
      <c r="DX1084" s="142"/>
      <c r="DY1084" s="142"/>
      <c r="DZ1084" s="142"/>
      <c r="EA1084" s="142"/>
      <c r="EB1084" s="142"/>
      <c r="EC1084" s="142"/>
      <c r="ED1084" s="142"/>
      <c r="EE1084" s="142"/>
      <c r="EF1084" s="142"/>
      <c r="EG1084" s="142"/>
      <c r="EH1084" s="142"/>
      <c r="EI1084" s="142"/>
      <c r="EJ1084" s="142"/>
      <c r="EK1084" s="142"/>
      <c r="EL1084" s="142"/>
      <c r="EM1084" s="142"/>
      <c r="EN1084" s="142"/>
      <c r="EO1084" s="142"/>
      <c r="EP1084" s="142"/>
      <c r="EQ1084" s="142"/>
      <c r="ER1084" s="142"/>
      <c r="ES1084" s="142"/>
      <c r="ET1084" s="142"/>
      <c r="EU1084" s="142"/>
      <c r="EV1084" s="142"/>
      <c r="EW1084" s="142"/>
      <c r="EX1084" s="142"/>
      <c r="EY1084" s="142"/>
      <c r="EZ1084" s="142"/>
      <c r="FA1084" s="142"/>
      <c r="FB1084" s="142"/>
      <c r="FC1084" s="142"/>
      <c r="FD1084" s="142"/>
      <c r="FE1084" s="142"/>
      <c r="FF1084" s="142"/>
      <c r="FG1084" s="142"/>
      <c r="FH1084" s="142"/>
      <c r="FI1084" s="142"/>
      <c r="FJ1084" s="142"/>
      <c r="FK1084" s="142"/>
      <c r="FL1084" s="142"/>
      <c r="FM1084" s="142"/>
      <c r="FN1084" s="142"/>
      <c r="FO1084" s="142"/>
      <c r="FP1084" s="142"/>
      <c r="FQ1084" s="142"/>
      <c r="FR1084" s="142"/>
      <c r="FS1084" s="142"/>
      <c r="FT1084" s="142"/>
      <c r="FU1084" s="142"/>
      <c r="FV1084" s="142"/>
      <c r="FW1084" s="142"/>
      <c r="FX1084" s="142"/>
      <c r="FY1084" s="142"/>
      <c r="FZ1084" s="142"/>
      <c r="GA1084" s="142"/>
      <c r="GB1084" s="142"/>
      <c r="GC1084" s="142"/>
      <c r="GD1084" s="142"/>
      <c r="GE1084" s="142"/>
      <c r="GF1084" s="142"/>
      <c r="GG1084" s="142"/>
      <c r="GH1084" s="142"/>
      <c r="GI1084" s="142"/>
      <c r="GJ1084" s="142"/>
      <c r="GK1084" s="142"/>
      <c r="GL1084" s="142"/>
      <c r="GM1084" s="142"/>
      <c r="GN1084" s="142"/>
      <c r="GO1084" s="142"/>
      <c r="GP1084" s="142"/>
      <c r="GQ1084" s="142"/>
      <c r="GR1084" s="142"/>
      <c r="GS1084" s="142"/>
      <c r="GT1084" s="142"/>
      <c r="GU1084" s="142"/>
      <c r="GV1084" s="142"/>
      <c r="GW1084" s="142"/>
      <c r="GX1084" s="142"/>
      <c r="GY1084" s="142"/>
      <c r="GZ1084" s="142"/>
      <c r="HA1084" s="142"/>
      <c r="HB1084" s="142"/>
      <c r="HC1084" s="142"/>
      <c r="HD1084" s="142"/>
      <c r="HE1084" s="142"/>
      <c r="HF1084" s="142"/>
      <c r="HG1084" s="142"/>
      <c r="HH1084" s="142"/>
      <c r="HI1084" s="142"/>
      <c r="HJ1084" s="142"/>
      <c r="HK1084" s="142"/>
      <c r="HL1084" s="142"/>
      <c r="HM1084" s="142"/>
      <c r="HN1084" s="142"/>
      <c r="HO1084" s="142"/>
      <c r="HP1084" s="142"/>
      <c r="HQ1084" s="142"/>
      <c r="HR1084" s="142"/>
    </row>
    <row r="1085" spans="1:243" s="139" customFormat="1" ht="11.25" hidden="1" customHeight="1">
      <c r="A1085" s="93" t="s">
        <v>1668</v>
      </c>
      <c r="B1085" s="93" t="s">
        <v>2832</v>
      </c>
      <c r="C1085" s="94" t="s">
        <v>35</v>
      </c>
      <c r="D1085" s="58">
        <v>-2484.16</v>
      </c>
      <c r="E1085" s="58">
        <v>-2964.61</v>
      </c>
      <c r="F1085" s="58">
        <v>-4333.4399999999996</v>
      </c>
      <c r="G1085" s="165"/>
      <c r="H1085" s="165"/>
      <c r="I1085" s="165"/>
      <c r="J1085" s="165"/>
      <c r="K1085" s="165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  <c r="BT1085" s="142"/>
      <c r="BU1085" s="142"/>
      <c r="BV1085" s="142"/>
      <c r="BW1085" s="142"/>
      <c r="BX1085" s="142"/>
      <c r="BY1085" s="142"/>
      <c r="BZ1085" s="142"/>
      <c r="CA1085" s="142"/>
      <c r="CB1085" s="142"/>
      <c r="CC1085" s="142"/>
      <c r="CD1085" s="142"/>
      <c r="CE1085" s="142"/>
      <c r="CF1085" s="142"/>
      <c r="CG1085" s="142"/>
      <c r="CH1085" s="142"/>
      <c r="CI1085" s="142"/>
      <c r="CJ1085" s="142"/>
      <c r="CK1085" s="142"/>
      <c r="CL1085" s="142"/>
      <c r="CM1085" s="142"/>
      <c r="CN1085" s="142"/>
      <c r="CO1085" s="142"/>
      <c r="CP1085" s="142"/>
      <c r="CQ1085" s="142"/>
      <c r="CR1085" s="142"/>
      <c r="CS1085" s="142"/>
      <c r="CT1085" s="142"/>
      <c r="CU1085" s="142"/>
      <c r="CV1085" s="142"/>
      <c r="CW1085" s="142"/>
      <c r="CX1085" s="142"/>
      <c r="CY1085" s="142"/>
      <c r="CZ1085" s="142"/>
      <c r="DA1085" s="142"/>
      <c r="DB1085" s="142"/>
      <c r="DC1085" s="142"/>
      <c r="DD1085" s="142"/>
      <c r="DE1085" s="142"/>
      <c r="DF1085" s="142"/>
      <c r="DG1085" s="142"/>
      <c r="DH1085" s="142"/>
      <c r="DI1085" s="142"/>
      <c r="DJ1085" s="142"/>
      <c r="DK1085" s="142"/>
      <c r="DL1085" s="142"/>
      <c r="DM1085" s="142"/>
      <c r="DN1085" s="142"/>
      <c r="DO1085" s="142"/>
      <c r="DP1085" s="142"/>
      <c r="DQ1085" s="142"/>
      <c r="DR1085" s="142"/>
      <c r="DS1085" s="142"/>
      <c r="DT1085" s="142"/>
      <c r="DU1085" s="142"/>
      <c r="DV1085" s="142"/>
      <c r="DW1085" s="142"/>
      <c r="DX1085" s="142"/>
      <c r="DY1085" s="142"/>
      <c r="DZ1085" s="142"/>
      <c r="EA1085" s="142"/>
      <c r="EB1085" s="142"/>
      <c r="EC1085" s="142"/>
      <c r="ED1085" s="142"/>
      <c r="EE1085" s="142"/>
      <c r="EF1085" s="142"/>
      <c r="EG1085" s="142"/>
      <c r="EH1085" s="142"/>
      <c r="EI1085" s="142"/>
      <c r="EJ1085" s="142"/>
      <c r="EK1085" s="142"/>
      <c r="EL1085" s="142"/>
      <c r="EM1085" s="142"/>
      <c r="EN1085" s="142"/>
      <c r="EO1085" s="142"/>
      <c r="EP1085" s="142"/>
      <c r="EQ1085" s="142"/>
      <c r="ER1085" s="142"/>
      <c r="ES1085" s="142"/>
      <c r="ET1085" s="142"/>
      <c r="EU1085" s="142"/>
      <c r="EV1085" s="142"/>
      <c r="EW1085" s="142"/>
      <c r="EX1085" s="142"/>
      <c r="EY1085" s="142"/>
      <c r="EZ1085" s="142"/>
      <c r="FA1085" s="142"/>
      <c r="FB1085" s="142"/>
      <c r="FC1085" s="142"/>
      <c r="FD1085" s="142"/>
      <c r="FE1085" s="142"/>
      <c r="FF1085" s="142"/>
      <c r="FG1085" s="142"/>
      <c r="FH1085" s="142"/>
      <c r="FI1085" s="142"/>
      <c r="FJ1085" s="142"/>
      <c r="FK1085" s="142"/>
      <c r="FL1085" s="142"/>
      <c r="FM1085" s="142"/>
      <c r="FN1085" s="142"/>
      <c r="FO1085" s="142"/>
      <c r="FP1085" s="142"/>
      <c r="FQ1085" s="142"/>
      <c r="FR1085" s="142"/>
      <c r="FS1085" s="142"/>
      <c r="FT1085" s="142"/>
      <c r="FU1085" s="142"/>
      <c r="FV1085" s="142"/>
      <c r="FW1085" s="142"/>
      <c r="FX1085" s="142"/>
      <c r="FY1085" s="142"/>
      <c r="FZ1085" s="142"/>
      <c r="GA1085" s="142"/>
      <c r="GB1085" s="142"/>
      <c r="GC1085" s="142"/>
      <c r="GD1085" s="142"/>
      <c r="GE1085" s="142"/>
      <c r="GF1085" s="142"/>
      <c r="GG1085" s="142"/>
      <c r="GH1085" s="142"/>
      <c r="GI1085" s="142"/>
      <c r="GJ1085" s="142"/>
      <c r="GK1085" s="142"/>
      <c r="GL1085" s="142"/>
      <c r="GM1085" s="142"/>
      <c r="GN1085" s="142"/>
      <c r="GO1085" s="142"/>
      <c r="GP1085" s="142"/>
      <c r="GQ1085" s="142"/>
      <c r="GR1085" s="142"/>
      <c r="GS1085" s="142"/>
      <c r="GT1085" s="142"/>
      <c r="GU1085" s="142"/>
      <c r="GV1085" s="142"/>
      <c r="GW1085" s="142"/>
      <c r="GX1085" s="142"/>
      <c r="GY1085" s="142"/>
      <c r="GZ1085" s="142"/>
      <c r="HA1085" s="142"/>
      <c r="HB1085" s="142"/>
      <c r="HC1085" s="142"/>
      <c r="HD1085" s="142"/>
      <c r="HE1085" s="142"/>
      <c r="HF1085" s="142"/>
      <c r="HG1085" s="142"/>
      <c r="HH1085" s="142"/>
      <c r="HI1085" s="142"/>
      <c r="HJ1085" s="142"/>
      <c r="HK1085" s="142"/>
      <c r="HL1085" s="142"/>
      <c r="HM1085" s="142"/>
      <c r="HN1085" s="142"/>
      <c r="HO1085" s="142"/>
      <c r="HP1085" s="142"/>
      <c r="HQ1085" s="142"/>
      <c r="HR1085" s="142"/>
    </row>
    <row r="1086" spans="1:243" s="139" customFormat="1" ht="11.25" hidden="1" customHeight="1">
      <c r="A1086" s="93" t="s">
        <v>1697</v>
      </c>
      <c r="B1086" s="93" t="s">
        <v>1698</v>
      </c>
      <c r="C1086" s="94" t="s">
        <v>29</v>
      </c>
      <c r="D1086" s="58">
        <v>-55428.55</v>
      </c>
      <c r="E1086" s="58">
        <v>-190777.45</v>
      </c>
      <c r="F1086" s="58">
        <v>-62188.77</v>
      </c>
      <c r="G1086" s="165"/>
      <c r="H1086" s="165"/>
      <c r="I1086" s="165"/>
      <c r="J1086" s="165"/>
      <c r="K1086" s="165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  <c r="BT1086" s="142"/>
      <c r="BU1086" s="142"/>
      <c r="BV1086" s="142"/>
      <c r="BW1086" s="142"/>
      <c r="BX1086" s="142"/>
      <c r="BY1086" s="142"/>
      <c r="BZ1086" s="142"/>
      <c r="CA1086" s="142"/>
      <c r="CB1086" s="142"/>
      <c r="CC1086" s="142"/>
      <c r="CD1086" s="142"/>
      <c r="CE1086" s="142"/>
      <c r="CF1086" s="142"/>
      <c r="CG1086" s="142"/>
      <c r="CH1086" s="142"/>
      <c r="CI1086" s="142"/>
      <c r="CJ1086" s="142"/>
      <c r="CK1086" s="142"/>
      <c r="CL1086" s="142"/>
      <c r="CM1086" s="142"/>
      <c r="CN1086" s="142"/>
      <c r="CO1086" s="142"/>
      <c r="CP1086" s="142"/>
      <c r="CQ1086" s="142"/>
      <c r="CR1086" s="142"/>
      <c r="CS1086" s="142"/>
      <c r="CT1086" s="142"/>
      <c r="CU1086" s="142"/>
      <c r="CV1086" s="142"/>
      <c r="CW1086" s="142"/>
      <c r="CX1086" s="142"/>
      <c r="CY1086" s="142"/>
      <c r="CZ1086" s="142"/>
      <c r="DA1086" s="142"/>
      <c r="DB1086" s="142"/>
      <c r="DC1086" s="142"/>
      <c r="DD1086" s="142"/>
      <c r="DE1086" s="142"/>
      <c r="DF1086" s="142"/>
      <c r="DG1086" s="142"/>
      <c r="DH1086" s="142"/>
      <c r="DI1086" s="142"/>
      <c r="DJ1086" s="142"/>
      <c r="DK1086" s="142"/>
      <c r="DL1086" s="142"/>
      <c r="DM1086" s="142"/>
      <c r="DN1086" s="142"/>
      <c r="DO1086" s="142"/>
      <c r="DP1086" s="142"/>
      <c r="DQ1086" s="142"/>
      <c r="DR1086" s="142"/>
      <c r="DS1086" s="142"/>
      <c r="DT1086" s="142"/>
      <c r="DU1086" s="142"/>
      <c r="DV1086" s="142"/>
      <c r="DW1086" s="142"/>
      <c r="DX1086" s="142"/>
      <c r="DY1086" s="142"/>
      <c r="DZ1086" s="142"/>
      <c r="EA1086" s="142"/>
      <c r="EB1086" s="142"/>
      <c r="EC1086" s="142"/>
      <c r="ED1086" s="142"/>
      <c r="EE1086" s="142"/>
      <c r="EF1086" s="142"/>
      <c r="EG1086" s="142"/>
      <c r="EH1086" s="142"/>
      <c r="EI1086" s="142"/>
      <c r="EJ1086" s="142"/>
      <c r="EK1086" s="142"/>
      <c r="EL1086" s="142"/>
      <c r="EM1086" s="142"/>
      <c r="EN1086" s="142"/>
      <c r="EO1086" s="142"/>
      <c r="EP1086" s="142"/>
      <c r="EQ1086" s="142"/>
      <c r="ER1086" s="142"/>
      <c r="ES1086" s="142"/>
      <c r="ET1086" s="142"/>
      <c r="EU1086" s="142"/>
      <c r="EV1086" s="142"/>
      <c r="EW1086" s="142"/>
      <c r="EX1086" s="142"/>
      <c r="EY1086" s="142"/>
      <c r="EZ1086" s="142"/>
      <c r="FA1086" s="142"/>
      <c r="FB1086" s="142"/>
      <c r="FC1086" s="142"/>
      <c r="FD1086" s="142"/>
      <c r="FE1086" s="142"/>
      <c r="FF1086" s="142"/>
      <c r="FG1086" s="142"/>
      <c r="FH1086" s="142"/>
      <c r="FI1086" s="142"/>
      <c r="FJ1086" s="142"/>
      <c r="FK1086" s="142"/>
      <c r="FL1086" s="142"/>
      <c r="FM1086" s="142"/>
      <c r="FN1086" s="142"/>
      <c r="FO1086" s="142"/>
      <c r="FP1086" s="142"/>
      <c r="FQ1086" s="142"/>
      <c r="FR1086" s="142"/>
      <c r="FS1086" s="142"/>
      <c r="FT1086" s="142"/>
      <c r="FU1086" s="142"/>
      <c r="FV1086" s="142"/>
      <c r="FW1086" s="142"/>
      <c r="FX1086" s="142"/>
      <c r="FY1086" s="142"/>
      <c r="FZ1086" s="142"/>
      <c r="GA1086" s="142"/>
      <c r="GB1086" s="142"/>
      <c r="GC1086" s="142"/>
      <c r="GD1086" s="142"/>
      <c r="GE1086" s="142"/>
      <c r="GF1086" s="142"/>
      <c r="GG1086" s="142"/>
      <c r="GH1086" s="142"/>
      <c r="GI1086" s="142"/>
      <c r="GJ1086" s="142"/>
      <c r="GK1086" s="142"/>
      <c r="GL1086" s="142"/>
      <c r="GM1086" s="142"/>
      <c r="GN1086" s="142"/>
      <c r="GO1086" s="142"/>
      <c r="GP1086" s="142"/>
      <c r="GQ1086" s="142"/>
      <c r="GR1086" s="142"/>
      <c r="GS1086" s="142"/>
      <c r="GT1086" s="142"/>
      <c r="GU1086" s="142"/>
      <c r="GV1086" s="142"/>
      <c r="GW1086" s="142"/>
      <c r="GX1086" s="142"/>
      <c r="GY1086" s="142"/>
      <c r="GZ1086" s="142"/>
      <c r="HA1086" s="142"/>
      <c r="HB1086" s="142"/>
      <c r="HC1086" s="142"/>
      <c r="HD1086" s="142"/>
      <c r="HE1086" s="142"/>
      <c r="HF1086" s="142"/>
      <c r="HG1086" s="142"/>
      <c r="HH1086" s="142"/>
      <c r="HI1086" s="142"/>
      <c r="HJ1086" s="142"/>
      <c r="HK1086" s="142"/>
      <c r="HL1086" s="142"/>
      <c r="HM1086" s="142"/>
      <c r="HN1086" s="142"/>
      <c r="HO1086" s="142"/>
      <c r="HP1086" s="142"/>
      <c r="HQ1086" s="142"/>
      <c r="HR1086" s="142"/>
    </row>
    <row r="1087" spans="1:243" s="139" customFormat="1" ht="11.25" hidden="1" customHeight="1">
      <c r="A1087" s="93" t="s">
        <v>1699</v>
      </c>
      <c r="B1087" s="93" t="s">
        <v>1700</v>
      </c>
      <c r="C1087" s="94" t="s">
        <v>32</v>
      </c>
      <c r="D1087" s="58">
        <v>-23095.26</v>
      </c>
      <c r="E1087" s="58">
        <v>-79490.69</v>
      </c>
      <c r="F1087" s="58">
        <v>-25912.01</v>
      </c>
      <c r="G1087" s="165"/>
      <c r="H1087" s="165"/>
      <c r="I1087" s="165"/>
      <c r="J1087" s="165"/>
      <c r="K1087" s="165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  <c r="BT1087" s="142"/>
      <c r="BU1087" s="142"/>
      <c r="BV1087" s="142"/>
      <c r="BW1087" s="142"/>
      <c r="BX1087" s="142"/>
      <c r="BY1087" s="142"/>
      <c r="BZ1087" s="142"/>
      <c r="CA1087" s="142"/>
      <c r="CB1087" s="142"/>
      <c r="CC1087" s="142"/>
      <c r="CD1087" s="142"/>
      <c r="CE1087" s="142"/>
      <c r="CF1087" s="142"/>
      <c r="CG1087" s="142"/>
      <c r="CH1087" s="142"/>
      <c r="CI1087" s="142"/>
      <c r="CJ1087" s="142"/>
      <c r="CK1087" s="142"/>
      <c r="CL1087" s="142"/>
      <c r="CM1087" s="142"/>
      <c r="CN1087" s="142"/>
      <c r="CO1087" s="142"/>
      <c r="CP1087" s="142"/>
      <c r="CQ1087" s="142"/>
      <c r="CR1087" s="142"/>
      <c r="CS1087" s="142"/>
      <c r="CT1087" s="142"/>
      <c r="CU1087" s="142"/>
      <c r="CV1087" s="142"/>
      <c r="CW1087" s="142"/>
      <c r="CX1087" s="142"/>
      <c r="CY1087" s="142"/>
      <c r="CZ1087" s="142"/>
      <c r="DA1087" s="142"/>
      <c r="DB1087" s="142"/>
      <c r="DC1087" s="142"/>
      <c r="DD1087" s="142"/>
      <c r="DE1087" s="142"/>
      <c r="DF1087" s="142"/>
      <c r="DG1087" s="142"/>
      <c r="DH1087" s="142"/>
      <c r="DI1087" s="142"/>
      <c r="DJ1087" s="142"/>
      <c r="DK1087" s="142"/>
      <c r="DL1087" s="142"/>
      <c r="DM1087" s="142"/>
      <c r="DN1087" s="142"/>
      <c r="DO1087" s="142"/>
      <c r="DP1087" s="142"/>
      <c r="DQ1087" s="142"/>
      <c r="DR1087" s="142"/>
      <c r="DS1087" s="142"/>
      <c r="DT1087" s="142"/>
      <c r="DU1087" s="142"/>
      <c r="DV1087" s="142"/>
      <c r="DW1087" s="142"/>
      <c r="DX1087" s="142"/>
      <c r="DY1087" s="142"/>
      <c r="DZ1087" s="142"/>
      <c r="EA1087" s="142"/>
      <c r="EB1087" s="142"/>
      <c r="EC1087" s="142"/>
      <c r="ED1087" s="142"/>
      <c r="EE1087" s="142"/>
      <c r="EF1087" s="142"/>
      <c r="EG1087" s="142"/>
      <c r="EH1087" s="142"/>
      <c r="EI1087" s="142"/>
      <c r="EJ1087" s="142"/>
      <c r="EK1087" s="142"/>
      <c r="EL1087" s="142"/>
      <c r="EM1087" s="142"/>
      <c r="EN1087" s="142"/>
      <c r="EO1087" s="142"/>
      <c r="EP1087" s="142"/>
      <c r="EQ1087" s="142"/>
      <c r="ER1087" s="142"/>
      <c r="ES1087" s="142"/>
      <c r="ET1087" s="142"/>
      <c r="EU1087" s="142"/>
      <c r="EV1087" s="142"/>
      <c r="EW1087" s="142"/>
      <c r="EX1087" s="142"/>
      <c r="EY1087" s="142"/>
      <c r="EZ1087" s="142"/>
      <c r="FA1087" s="142"/>
      <c r="FB1087" s="142"/>
      <c r="FC1087" s="142"/>
      <c r="FD1087" s="142"/>
      <c r="FE1087" s="142"/>
      <c r="FF1087" s="142"/>
      <c r="FG1087" s="142"/>
      <c r="FH1087" s="142"/>
      <c r="FI1087" s="142"/>
      <c r="FJ1087" s="142"/>
      <c r="FK1087" s="142"/>
      <c r="FL1087" s="142"/>
      <c r="FM1087" s="142"/>
      <c r="FN1087" s="142"/>
      <c r="FO1087" s="142"/>
      <c r="FP1087" s="142"/>
      <c r="FQ1087" s="142"/>
      <c r="FR1087" s="142"/>
      <c r="FS1087" s="142"/>
      <c r="FT1087" s="142"/>
      <c r="FU1087" s="142"/>
      <c r="FV1087" s="142"/>
      <c r="FW1087" s="142"/>
      <c r="FX1087" s="142"/>
      <c r="FY1087" s="142"/>
      <c r="FZ1087" s="142"/>
      <c r="GA1087" s="142"/>
      <c r="GB1087" s="142"/>
      <c r="GC1087" s="142"/>
      <c r="GD1087" s="142"/>
      <c r="GE1087" s="142"/>
      <c r="GF1087" s="142"/>
      <c r="GG1087" s="142"/>
      <c r="GH1087" s="142"/>
      <c r="GI1087" s="142"/>
      <c r="GJ1087" s="142"/>
      <c r="GK1087" s="142"/>
      <c r="GL1087" s="142"/>
      <c r="GM1087" s="142"/>
      <c r="GN1087" s="142"/>
      <c r="GO1087" s="142"/>
      <c r="GP1087" s="142"/>
      <c r="GQ1087" s="142"/>
      <c r="GR1087" s="142"/>
      <c r="GS1087" s="142"/>
      <c r="GT1087" s="142"/>
      <c r="GU1087" s="142"/>
      <c r="GV1087" s="142"/>
      <c r="GW1087" s="142"/>
      <c r="GX1087" s="142"/>
      <c r="GY1087" s="142"/>
      <c r="GZ1087" s="142"/>
      <c r="HA1087" s="142"/>
      <c r="HB1087" s="142"/>
      <c r="HC1087" s="142"/>
      <c r="HD1087" s="142"/>
      <c r="HE1087" s="142"/>
      <c r="HF1087" s="142"/>
      <c r="HG1087" s="142"/>
      <c r="HH1087" s="142"/>
      <c r="HI1087" s="142"/>
      <c r="HJ1087" s="142"/>
      <c r="HK1087" s="142"/>
      <c r="HL1087" s="142"/>
      <c r="HM1087" s="142"/>
      <c r="HN1087" s="142"/>
      <c r="HO1087" s="142"/>
      <c r="HP1087" s="142"/>
      <c r="HQ1087" s="142"/>
      <c r="HR1087" s="142"/>
    </row>
    <row r="1088" spans="1:243" s="139" customFormat="1" ht="11.25" hidden="1" customHeight="1">
      <c r="A1088" s="93" t="s">
        <v>1701</v>
      </c>
      <c r="B1088" s="93" t="s">
        <v>1702</v>
      </c>
      <c r="C1088" s="94" t="s">
        <v>35</v>
      </c>
      <c r="D1088" s="58">
        <v>-13857.16</v>
      </c>
      <c r="E1088" s="58">
        <v>-47694.44</v>
      </c>
      <c r="F1088" s="58">
        <v>-15547.19</v>
      </c>
      <c r="G1088" s="165"/>
      <c r="H1088" s="165"/>
      <c r="I1088" s="165"/>
      <c r="J1088" s="165"/>
      <c r="K1088" s="165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  <c r="BT1088" s="142"/>
      <c r="BU1088" s="142"/>
      <c r="BV1088" s="142"/>
      <c r="BW1088" s="142"/>
      <c r="BX1088" s="142"/>
      <c r="BY1088" s="142"/>
      <c r="BZ1088" s="142"/>
      <c r="CA1088" s="142"/>
      <c r="CB1088" s="142"/>
      <c r="CC1088" s="142"/>
      <c r="CD1088" s="142"/>
      <c r="CE1088" s="142"/>
      <c r="CF1088" s="142"/>
      <c r="CG1088" s="142"/>
      <c r="CH1088" s="142"/>
      <c r="CI1088" s="142"/>
      <c r="CJ1088" s="142"/>
      <c r="CK1088" s="142"/>
      <c r="CL1088" s="142"/>
      <c r="CM1088" s="142"/>
      <c r="CN1088" s="142"/>
      <c r="CO1088" s="142"/>
      <c r="CP1088" s="142"/>
      <c r="CQ1088" s="142"/>
      <c r="CR1088" s="142"/>
      <c r="CS1088" s="142"/>
      <c r="CT1088" s="142"/>
      <c r="CU1088" s="142"/>
      <c r="CV1088" s="142"/>
      <c r="CW1088" s="142"/>
      <c r="CX1088" s="142"/>
      <c r="CY1088" s="142"/>
      <c r="CZ1088" s="142"/>
      <c r="DA1088" s="142"/>
      <c r="DB1088" s="142"/>
      <c r="DC1088" s="142"/>
      <c r="DD1088" s="142"/>
      <c r="DE1088" s="142"/>
      <c r="DF1088" s="142"/>
      <c r="DG1088" s="142"/>
      <c r="DH1088" s="142"/>
      <c r="DI1088" s="142"/>
      <c r="DJ1088" s="142"/>
      <c r="DK1088" s="142"/>
      <c r="DL1088" s="142"/>
      <c r="DM1088" s="142"/>
      <c r="DN1088" s="142"/>
      <c r="DO1088" s="142"/>
      <c r="DP1088" s="142"/>
      <c r="DQ1088" s="142"/>
      <c r="DR1088" s="142"/>
      <c r="DS1088" s="142"/>
      <c r="DT1088" s="142"/>
      <c r="DU1088" s="142"/>
      <c r="DV1088" s="142"/>
      <c r="DW1088" s="142"/>
      <c r="DX1088" s="142"/>
      <c r="DY1088" s="142"/>
      <c r="DZ1088" s="142"/>
      <c r="EA1088" s="142"/>
      <c r="EB1088" s="142"/>
      <c r="EC1088" s="142"/>
      <c r="ED1088" s="142"/>
      <c r="EE1088" s="142"/>
      <c r="EF1088" s="142"/>
      <c r="EG1088" s="142"/>
      <c r="EH1088" s="142"/>
      <c r="EI1088" s="142"/>
      <c r="EJ1088" s="142"/>
      <c r="EK1088" s="142"/>
      <c r="EL1088" s="142"/>
      <c r="EM1088" s="142"/>
      <c r="EN1088" s="142"/>
      <c r="EO1088" s="142"/>
      <c r="EP1088" s="142"/>
      <c r="EQ1088" s="142"/>
      <c r="ER1088" s="142"/>
      <c r="ES1088" s="142"/>
      <c r="ET1088" s="142"/>
      <c r="EU1088" s="142"/>
      <c r="EV1088" s="142"/>
      <c r="EW1088" s="142"/>
      <c r="EX1088" s="142"/>
      <c r="EY1088" s="142"/>
      <c r="EZ1088" s="142"/>
      <c r="FA1088" s="142"/>
      <c r="FB1088" s="142"/>
      <c r="FC1088" s="142"/>
      <c r="FD1088" s="142"/>
      <c r="FE1088" s="142"/>
      <c r="FF1088" s="142"/>
      <c r="FG1088" s="142"/>
      <c r="FH1088" s="142"/>
      <c r="FI1088" s="142"/>
      <c r="FJ1088" s="142"/>
      <c r="FK1088" s="142"/>
      <c r="FL1088" s="142"/>
      <c r="FM1088" s="142"/>
      <c r="FN1088" s="142"/>
      <c r="FO1088" s="142"/>
      <c r="FP1088" s="142"/>
      <c r="FQ1088" s="142"/>
      <c r="FR1088" s="142"/>
      <c r="FS1088" s="142"/>
      <c r="FT1088" s="142"/>
      <c r="FU1088" s="142"/>
      <c r="FV1088" s="142"/>
      <c r="FW1088" s="142"/>
      <c r="FX1088" s="142"/>
      <c r="FY1088" s="142"/>
      <c r="FZ1088" s="142"/>
      <c r="GA1088" s="142"/>
      <c r="GB1088" s="142"/>
      <c r="GC1088" s="142"/>
      <c r="GD1088" s="142"/>
      <c r="GE1088" s="142"/>
      <c r="GF1088" s="142"/>
      <c r="GG1088" s="142"/>
      <c r="GH1088" s="142"/>
      <c r="GI1088" s="142"/>
      <c r="GJ1088" s="142"/>
      <c r="GK1088" s="142"/>
      <c r="GL1088" s="142"/>
      <c r="GM1088" s="142"/>
      <c r="GN1088" s="142"/>
      <c r="GO1088" s="142"/>
      <c r="GP1088" s="142"/>
      <c r="GQ1088" s="142"/>
      <c r="GR1088" s="142"/>
      <c r="GS1088" s="142"/>
      <c r="GT1088" s="142"/>
      <c r="GU1088" s="142"/>
      <c r="GV1088" s="142"/>
      <c r="GW1088" s="142"/>
      <c r="GX1088" s="142"/>
      <c r="GY1088" s="142"/>
      <c r="GZ1088" s="142"/>
      <c r="HA1088" s="142"/>
      <c r="HB1088" s="142"/>
      <c r="HC1088" s="142"/>
      <c r="HD1088" s="142"/>
      <c r="HE1088" s="142"/>
      <c r="HF1088" s="142"/>
      <c r="HG1088" s="142"/>
      <c r="HH1088" s="142"/>
      <c r="HI1088" s="142"/>
      <c r="HJ1088" s="142"/>
      <c r="HK1088" s="142"/>
      <c r="HL1088" s="142"/>
      <c r="HM1088" s="142"/>
      <c r="HN1088" s="142"/>
      <c r="HO1088" s="142"/>
      <c r="HP1088" s="142"/>
      <c r="HQ1088" s="142"/>
      <c r="HR1088" s="142"/>
    </row>
    <row r="1089" spans="1:226" s="139" customFormat="1" ht="11.25" hidden="1" customHeight="1">
      <c r="A1089" s="93" t="s">
        <v>1716</v>
      </c>
      <c r="B1089" s="93" t="s">
        <v>1717</v>
      </c>
      <c r="C1089" s="94" t="s">
        <v>29</v>
      </c>
      <c r="D1089" s="58">
        <v>-236630.14</v>
      </c>
      <c r="E1089" s="58">
        <v>-162398.26999999999</v>
      </c>
      <c r="F1089" s="58">
        <v>-78180.89</v>
      </c>
      <c r="G1089" s="165"/>
      <c r="H1089" s="165"/>
      <c r="I1089" s="165"/>
      <c r="J1089" s="165"/>
      <c r="K1089" s="165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  <c r="BT1089" s="142"/>
      <c r="BU1089" s="142"/>
      <c r="BV1089" s="142"/>
      <c r="BW1089" s="142"/>
      <c r="BX1089" s="142"/>
      <c r="BY1089" s="142"/>
      <c r="BZ1089" s="142"/>
      <c r="CA1089" s="142"/>
      <c r="CB1089" s="142"/>
      <c r="CC1089" s="142"/>
      <c r="CD1089" s="142"/>
      <c r="CE1089" s="142"/>
      <c r="CF1089" s="142"/>
      <c r="CG1089" s="142"/>
      <c r="CH1089" s="142"/>
      <c r="CI1089" s="142"/>
      <c r="CJ1089" s="142"/>
      <c r="CK1089" s="142"/>
      <c r="CL1089" s="142"/>
      <c r="CM1089" s="142"/>
      <c r="CN1089" s="142"/>
      <c r="CO1089" s="142"/>
      <c r="CP1089" s="142"/>
      <c r="CQ1089" s="142"/>
      <c r="CR1089" s="142"/>
      <c r="CS1089" s="142"/>
      <c r="CT1089" s="142"/>
      <c r="CU1089" s="142"/>
      <c r="CV1089" s="142"/>
      <c r="CW1089" s="142"/>
      <c r="CX1089" s="142"/>
      <c r="CY1089" s="142"/>
      <c r="CZ1089" s="142"/>
      <c r="DA1089" s="142"/>
      <c r="DB1089" s="142"/>
      <c r="DC1089" s="142"/>
      <c r="DD1089" s="142"/>
      <c r="DE1089" s="142"/>
      <c r="DF1089" s="142"/>
      <c r="DG1089" s="142"/>
      <c r="DH1089" s="142"/>
      <c r="DI1089" s="142"/>
      <c r="DJ1089" s="142"/>
      <c r="DK1089" s="142"/>
      <c r="DL1089" s="142"/>
      <c r="DM1089" s="142"/>
      <c r="DN1089" s="142"/>
      <c r="DO1089" s="142"/>
      <c r="DP1089" s="142"/>
      <c r="DQ1089" s="142"/>
      <c r="DR1089" s="142"/>
      <c r="DS1089" s="142"/>
      <c r="DT1089" s="142"/>
      <c r="DU1089" s="142"/>
      <c r="DV1089" s="142"/>
      <c r="DW1089" s="142"/>
      <c r="DX1089" s="142"/>
      <c r="DY1089" s="142"/>
      <c r="DZ1089" s="142"/>
      <c r="EA1089" s="142"/>
      <c r="EB1089" s="142"/>
      <c r="EC1089" s="142"/>
      <c r="ED1089" s="142"/>
      <c r="EE1089" s="142"/>
      <c r="EF1089" s="142"/>
      <c r="EG1089" s="142"/>
      <c r="EH1089" s="142"/>
      <c r="EI1089" s="142"/>
      <c r="EJ1089" s="142"/>
      <c r="EK1089" s="142"/>
      <c r="EL1089" s="142"/>
      <c r="EM1089" s="142"/>
      <c r="EN1089" s="142"/>
      <c r="EO1089" s="142"/>
      <c r="EP1089" s="142"/>
      <c r="EQ1089" s="142"/>
      <c r="ER1089" s="142"/>
      <c r="ES1089" s="142"/>
      <c r="ET1089" s="142"/>
      <c r="EU1089" s="142"/>
      <c r="EV1089" s="142"/>
      <c r="EW1089" s="142"/>
      <c r="EX1089" s="142"/>
      <c r="EY1089" s="142"/>
      <c r="EZ1089" s="142"/>
      <c r="FA1089" s="142"/>
      <c r="FB1089" s="142"/>
      <c r="FC1089" s="142"/>
      <c r="FD1089" s="142"/>
      <c r="FE1089" s="142"/>
      <c r="FF1089" s="142"/>
      <c r="FG1089" s="142"/>
      <c r="FH1089" s="142"/>
      <c r="FI1089" s="142"/>
      <c r="FJ1089" s="142"/>
      <c r="FK1089" s="142"/>
      <c r="FL1089" s="142"/>
      <c r="FM1089" s="142"/>
      <c r="FN1089" s="142"/>
      <c r="FO1089" s="142"/>
      <c r="FP1089" s="142"/>
      <c r="FQ1089" s="142"/>
      <c r="FR1089" s="142"/>
      <c r="FS1089" s="142"/>
      <c r="FT1089" s="142"/>
      <c r="FU1089" s="142"/>
      <c r="FV1089" s="142"/>
      <c r="FW1089" s="142"/>
      <c r="FX1089" s="142"/>
      <c r="FY1089" s="142"/>
      <c r="FZ1089" s="142"/>
      <c r="GA1089" s="142"/>
      <c r="GB1089" s="142"/>
      <c r="GC1089" s="142"/>
      <c r="GD1089" s="142"/>
      <c r="GE1089" s="142"/>
      <c r="GF1089" s="142"/>
      <c r="GG1089" s="142"/>
      <c r="GH1089" s="142"/>
      <c r="GI1089" s="142"/>
      <c r="GJ1089" s="142"/>
      <c r="GK1089" s="142"/>
      <c r="GL1089" s="142"/>
      <c r="GM1089" s="142"/>
      <c r="GN1089" s="142"/>
      <c r="GO1089" s="142"/>
      <c r="GP1089" s="142"/>
      <c r="GQ1089" s="142"/>
      <c r="GR1089" s="142"/>
      <c r="GS1089" s="142"/>
      <c r="GT1089" s="142"/>
      <c r="GU1089" s="142"/>
      <c r="GV1089" s="142"/>
      <c r="GW1089" s="142"/>
      <c r="GX1089" s="142"/>
      <c r="GY1089" s="142"/>
      <c r="GZ1089" s="142"/>
      <c r="HA1089" s="142"/>
      <c r="HB1089" s="142"/>
      <c r="HC1089" s="142"/>
      <c r="HD1089" s="142"/>
      <c r="HE1089" s="142"/>
      <c r="HF1089" s="142"/>
      <c r="HG1089" s="142"/>
      <c r="HH1089" s="142"/>
      <c r="HI1089" s="142"/>
      <c r="HJ1089" s="142"/>
      <c r="HK1089" s="142"/>
      <c r="HL1089" s="142"/>
      <c r="HM1089" s="142"/>
      <c r="HN1089" s="142"/>
      <c r="HO1089" s="142"/>
      <c r="HP1089" s="142"/>
      <c r="HQ1089" s="142"/>
      <c r="HR1089" s="142"/>
    </row>
    <row r="1090" spans="1:226" s="139" customFormat="1" ht="11.25" hidden="1" customHeight="1">
      <c r="A1090" s="93" t="s">
        <v>1718</v>
      </c>
      <c r="B1090" s="93" t="s">
        <v>1719</v>
      </c>
      <c r="C1090" s="94" t="s">
        <v>32</v>
      </c>
      <c r="D1090" s="58">
        <v>-98499.26</v>
      </c>
      <c r="E1090" s="58">
        <v>-67607.42</v>
      </c>
      <c r="F1090" s="58">
        <v>-32228.76</v>
      </c>
      <c r="G1090" s="165"/>
      <c r="H1090" s="165"/>
      <c r="I1090" s="165"/>
      <c r="J1090" s="165"/>
      <c r="K1090" s="165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  <c r="BT1090" s="142"/>
      <c r="BU1090" s="142"/>
      <c r="BV1090" s="142"/>
      <c r="BW1090" s="142"/>
      <c r="BX1090" s="142"/>
      <c r="BY1090" s="142"/>
      <c r="BZ1090" s="142"/>
      <c r="CA1090" s="142"/>
      <c r="CB1090" s="142"/>
      <c r="CC1090" s="142"/>
      <c r="CD1090" s="142"/>
      <c r="CE1090" s="142"/>
      <c r="CF1090" s="142"/>
      <c r="CG1090" s="142"/>
      <c r="CH1090" s="142"/>
      <c r="CI1090" s="142"/>
      <c r="CJ1090" s="142"/>
      <c r="CK1090" s="142"/>
      <c r="CL1090" s="142"/>
      <c r="CM1090" s="142"/>
      <c r="CN1090" s="142"/>
      <c r="CO1090" s="142"/>
      <c r="CP1090" s="142"/>
      <c r="CQ1090" s="142"/>
      <c r="CR1090" s="142"/>
      <c r="CS1090" s="142"/>
      <c r="CT1090" s="142"/>
      <c r="CU1090" s="142"/>
      <c r="CV1090" s="142"/>
      <c r="CW1090" s="142"/>
      <c r="CX1090" s="142"/>
      <c r="CY1090" s="142"/>
      <c r="CZ1090" s="142"/>
      <c r="DA1090" s="142"/>
      <c r="DB1090" s="142"/>
      <c r="DC1090" s="142"/>
      <c r="DD1090" s="142"/>
      <c r="DE1090" s="142"/>
      <c r="DF1090" s="142"/>
      <c r="DG1090" s="142"/>
      <c r="DH1090" s="142"/>
      <c r="DI1090" s="142"/>
      <c r="DJ1090" s="142"/>
      <c r="DK1090" s="142"/>
      <c r="DL1090" s="142"/>
      <c r="DM1090" s="142"/>
      <c r="DN1090" s="142"/>
      <c r="DO1090" s="142"/>
      <c r="DP1090" s="142"/>
      <c r="DQ1090" s="142"/>
      <c r="DR1090" s="142"/>
      <c r="DS1090" s="142"/>
      <c r="DT1090" s="142"/>
      <c r="DU1090" s="142"/>
      <c r="DV1090" s="142"/>
      <c r="DW1090" s="142"/>
      <c r="DX1090" s="142"/>
      <c r="DY1090" s="142"/>
      <c r="DZ1090" s="142"/>
      <c r="EA1090" s="142"/>
      <c r="EB1090" s="142"/>
      <c r="EC1090" s="142"/>
      <c r="ED1090" s="142"/>
      <c r="EE1090" s="142"/>
      <c r="EF1090" s="142"/>
      <c r="EG1090" s="142"/>
      <c r="EH1090" s="142"/>
      <c r="EI1090" s="142"/>
      <c r="EJ1090" s="142"/>
      <c r="EK1090" s="142"/>
      <c r="EL1090" s="142"/>
      <c r="EM1090" s="142"/>
      <c r="EN1090" s="142"/>
      <c r="EO1090" s="142"/>
      <c r="EP1090" s="142"/>
      <c r="EQ1090" s="142"/>
      <c r="ER1090" s="142"/>
      <c r="ES1090" s="142"/>
      <c r="ET1090" s="142"/>
      <c r="EU1090" s="142"/>
      <c r="EV1090" s="142"/>
      <c r="EW1090" s="142"/>
      <c r="EX1090" s="142"/>
      <c r="EY1090" s="142"/>
      <c r="EZ1090" s="142"/>
      <c r="FA1090" s="142"/>
      <c r="FB1090" s="142"/>
      <c r="FC1090" s="142"/>
      <c r="FD1090" s="142"/>
      <c r="FE1090" s="142"/>
      <c r="FF1090" s="142"/>
      <c r="FG1090" s="142"/>
      <c r="FH1090" s="142"/>
      <c r="FI1090" s="142"/>
      <c r="FJ1090" s="142"/>
      <c r="FK1090" s="142"/>
      <c r="FL1090" s="142"/>
      <c r="FM1090" s="142"/>
      <c r="FN1090" s="142"/>
      <c r="FO1090" s="142"/>
      <c r="FP1090" s="142"/>
      <c r="FQ1090" s="142"/>
      <c r="FR1090" s="142"/>
      <c r="FS1090" s="142"/>
      <c r="FT1090" s="142"/>
      <c r="FU1090" s="142"/>
      <c r="FV1090" s="142"/>
      <c r="FW1090" s="142"/>
      <c r="FX1090" s="142"/>
      <c r="FY1090" s="142"/>
      <c r="FZ1090" s="142"/>
      <c r="GA1090" s="142"/>
      <c r="GB1090" s="142"/>
      <c r="GC1090" s="142"/>
      <c r="GD1090" s="142"/>
      <c r="GE1090" s="142"/>
      <c r="GF1090" s="142"/>
      <c r="GG1090" s="142"/>
      <c r="GH1090" s="142"/>
      <c r="GI1090" s="142"/>
      <c r="GJ1090" s="142"/>
      <c r="GK1090" s="142"/>
      <c r="GL1090" s="142"/>
      <c r="GM1090" s="142"/>
      <c r="GN1090" s="142"/>
      <c r="GO1090" s="142"/>
      <c r="GP1090" s="142"/>
      <c r="GQ1090" s="142"/>
      <c r="GR1090" s="142"/>
      <c r="GS1090" s="142"/>
      <c r="GT1090" s="142"/>
      <c r="GU1090" s="142"/>
      <c r="GV1090" s="142"/>
      <c r="GW1090" s="142"/>
      <c r="GX1090" s="142"/>
      <c r="GY1090" s="142"/>
      <c r="GZ1090" s="142"/>
      <c r="HA1090" s="142"/>
      <c r="HB1090" s="142"/>
      <c r="HC1090" s="142"/>
      <c r="HD1090" s="142"/>
      <c r="HE1090" s="142"/>
      <c r="HF1090" s="142"/>
      <c r="HG1090" s="142"/>
      <c r="HH1090" s="142"/>
      <c r="HI1090" s="142"/>
      <c r="HJ1090" s="142"/>
      <c r="HK1090" s="142"/>
      <c r="HL1090" s="142"/>
      <c r="HM1090" s="142"/>
      <c r="HN1090" s="142"/>
      <c r="HO1090" s="142"/>
      <c r="HP1090" s="142"/>
      <c r="HQ1090" s="142"/>
      <c r="HR1090" s="142"/>
    </row>
    <row r="1091" spans="1:226" s="139" customFormat="1" ht="11.25" hidden="1" customHeight="1">
      <c r="A1091" s="93" t="s">
        <v>1720</v>
      </c>
      <c r="B1091" s="93" t="s">
        <v>1721</v>
      </c>
      <c r="C1091" s="94" t="s">
        <v>35</v>
      </c>
      <c r="D1091" s="58">
        <v>-59099.57</v>
      </c>
      <c r="E1091" s="58">
        <v>-40658.28</v>
      </c>
      <c r="F1091" s="58">
        <v>-18505.23</v>
      </c>
      <c r="G1091" s="165"/>
      <c r="H1091" s="165"/>
      <c r="I1091" s="165"/>
      <c r="J1091" s="165"/>
      <c r="K1091" s="165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  <c r="BT1091" s="142"/>
      <c r="BU1091" s="142"/>
      <c r="BV1091" s="142"/>
      <c r="BW1091" s="142"/>
      <c r="BX1091" s="142"/>
      <c r="BY1091" s="142"/>
      <c r="BZ1091" s="142"/>
      <c r="CA1091" s="142"/>
      <c r="CB1091" s="142"/>
      <c r="CC1091" s="142"/>
      <c r="CD1091" s="142"/>
      <c r="CE1091" s="142"/>
      <c r="CF1091" s="142"/>
      <c r="CG1091" s="142"/>
      <c r="CH1091" s="142"/>
      <c r="CI1091" s="142"/>
      <c r="CJ1091" s="142"/>
      <c r="CK1091" s="142"/>
      <c r="CL1091" s="142"/>
      <c r="CM1091" s="142"/>
      <c r="CN1091" s="142"/>
      <c r="CO1091" s="142"/>
      <c r="CP1091" s="142"/>
      <c r="CQ1091" s="142"/>
      <c r="CR1091" s="142"/>
      <c r="CS1091" s="142"/>
      <c r="CT1091" s="142"/>
      <c r="CU1091" s="142"/>
      <c r="CV1091" s="142"/>
      <c r="CW1091" s="142"/>
      <c r="CX1091" s="142"/>
      <c r="CY1091" s="142"/>
      <c r="CZ1091" s="142"/>
      <c r="DA1091" s="142"/>
      <c r="DB1091" s="142"/>
      <c r="DC1091" s="142"/>
      <c r="DD1091" s="142"/>
      <c r="DE1091" s="142"/>
      <c r="DF1091" s="142"/>
      <c r="DG1091" s="142"/>
      <c r="DH1091" s="142"/>
      <c r="DI1091" s="142"/>
      <c r="DJ1091" s="142"/>
      <c r="DK1091" s="142"/>
      <c r="DL1091" s="142"/>
      <c r="DM1091" s="142"/>
      <c r="DN1091" s="142"/>
      <c r="DO1091" s="142"/>
      <c r="DP1091" s="142"/>
      <c r="DQ1091" s="142"/>
      <c r="DR1091" s="142"/>
      <c r="DS1091" s="142"/>
      <c r="DT1091" s="142"/>
      <c r="DU1091" s="142"/>
      <c r="DV1091" s="142"/>
      <c r="DW1091" s="142"/>
      <c r="DX1091" s="142"/>
      <c r="DY1091" s="142"/>
      <c r="DZ1091" s="142"/>
      <c r="EA1091" s="142"/>
      <c r="EB1091" s="142"/>
      <c r="EC1091" s="142"/>
      <c r="ED1091" s="142"/>
      <c r="EE1091" s="142"/>
      <c r="EF1091" s="142"/>
      <c r="EG1091" s="142"/>
      <c r="EH1091" s="142"/>
      <c r="EI1091" s="142"/>
      <c r="EJ1091" s="142"/>
      <c r="EK1091" s="142"/>
      <c r="EL1091" s="142"/>
      <c r="EM1091" s="142"/>
      <c r="EN1091" s="142"/>
      <c r="EO1091" s="142"/>
      <c r="EP1091" s="142"/>
      <c r="EQ1091" s="142"/>
      <c r="ER1091" s="142"/>
      <c r="ES1091" s="142"/>
      <c r="ET1091" s="142"/>
      <c r="EU1091" s="142"/>
      <c r="EV1091" s="142"/>
      <c r="EW1091" s="142"/>
      <c r="EX1091" s="142"/>
      <c r="EY1091" s="142"/>
      <c r="EZ1091" s="142"/>
      <c r="FA1091" s="142"/>
      <c r="FB1091" s="142"/>
      <c r="FC1091" s="142"/>
      <c r="FD1091" s="142"/>
      <c r="FE1091" s="142"/>
      <c r="FF1091" s="142"/>
      <c r="FG1091" s="142"/>
      <c r="FH1091" s="142"/>
      <c r="FI1091" s="142"/>
      <c r="FJ1091" s="142"/>
      <c r="FK1091" s="142"/>
      <c r="FL1091" s="142"/>
      <c r="FM1091" s="142"/>
      <c r="FN1091" s="142"/>
      <c r="FO1091" s="142"/>
      <c r="FP1091" s="142"/>
      <c r="FQ1091" s="142"/>
      <c r="FR1091" s="142"/>
      <c r="FS1091" s="142"/>
      <c r="FT1091" s="142"/>
      <c r="FU1091" s="142"/>
      <c r="FV1091" s="142"/>
      <c r="FW1091" s="142"/>
      <c r="FX1091" s="142"/>
      <c r="FY1091" s="142"/>
      <c r="FZ1091" s="142"/>
      <c r="GA1091" s="142"/>
      <c r="GB1091" s="142"/>
      <c r="GC1091" s="142"/>
      <c r="GD1091" s="142"/>
      <c r="GE1091" s="142"/>
      <c r="GF1091" s="142"/>
      <c r="GG1091" s="142"/>
      <c r="GH1091" s="142"/>
      <c r="GI1091" s="142"/>
      <c r="GJ1091" s="142"/>
      <c r="GK1091" s="142"/>
      <c r="GL1091" s="142"/>
      <c r="GM1091" s="142"/>
      <c r="GN1091" s="142"/>
      <c r="GO1091" s="142"/>
      <c r="GP1091" s="142"/>
      <c r="GQ1091" s="142"/>
      <c r="GR1091" s="142"/>
      <c r="GS1091" s="142"/>
      <c r="GT1091" s="142"/>
      <c r="GU1091" s="142"/>
      <c r="GV1091" s="142"/>
      <c r="GW1091" s="142"/>
      <c r="GX1091" s="142"/>
      <c r="GY1091" s="142"/>
      <c r="GZ1091" s="142"/>
      <c r="HA1091" s="142"/>
      <c r="HB1091" s="142"/>
      <c r="HC1091" s="142"/>
      <c r="HD1091" s="142"/>
      <c r="HE1091" s="142"/>
      <c r="HF1091" s="142"/>
      <c r="HG1091" s="142"/>
      <c r="HH1091" s="142"/>
      <c r="HI1091" s="142"/>
      <c r="HJ1091" s="142"/>
      <c r="HK1091" s="142"/>
      <c r="HL1091" s="142"/>
      <c r="HM1091" s="142"/>
      <c r="HN1091" s="142"/>
      <c r="HO1091" s="142"/>
      <c r="HP1091" s="142"/>
      <c r="HQ1091" s="142"/>
      <c r="HR1091" s="142"/>
    </row>
    <row r="1092" spans="1:226" s="139" customFormat="1" ht="11.25" hidden="1" customHeight="1">
      <c r="A1092" s="93" t="s">
        <v>1724</v>
      </c>
      <c r="B1092" s="93" t="s">
        <v>1717</v>
      </c>
      <c r="C1092" s="94" t="s">
        <v>29</v>
      </c>
      <c r="D1092" s="58"/>
      <c r="E1092" s="58">
        <v>-0.03</v>
      </c>
      <c r="F1092" s="58"/>
      <c r="G1092" s="165"/>
      <c r="H1092" s="165"/>
      <c r="I1092" s="165"/>
      <c r="J1092" s="165"/>
      <c r="K1092" s="165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  <c r="BT1092" s="142"/>
      <c r="BU1092" s="142"/>
      <c r="BV1092" s="142"/>
      <c r="BW1092" s="142"/>
      <c r="BX1092" s="142"/>
      <c r="BY1092" s="142"/>
      <c r="BZ1092" s="142"/>
      <c r="CA1092" s="142"/>
      <c r="CB1092" s="142"/>
      <c r="CC1092" s="142"/>
      <c r="CD1092" s="142"/>
      <c r="CE1092" s="142"/>
      <c r="CF1092" s="142"/>
      <c r="CG1092" s="142"/>
      <c r="CH1092" s="142"/>
      <c r="CI1092" s="142"/>
      <c r="CJ1092" s="142"/>
      <c r="CK1092" s="142"/>
      <c r="CL1092" s="142"/>
      <c r="CM1092" s="142"/>
      <c r="CN1092" s="142"/>
      <c r="CO1092" s="142"/>
      <c r="CP1092" s="142"/>
      <c r="CQ1092" s="142"/>
      <c r="CR1092" s="142"/>
      <c r="CS1092" s="142"/>
      <c r="CT1092" s="142"/>
      <c r="CU1092" s="142"/>
      <c r="CV1092" s="142"/>
      <c r="CW1092" s="142"/>
      <c r="CX1092" s="142"/>
      <c r="CY1092" s="142"/>
      <c r="CZ1092" s="142"/>
      <c r="DA1092" s="142"/>
      <c r="DB1092" s="142"/>
      <c r="DC1092" s="142"/>
      <c r="DD1092" s="142"/>
      <c r="DE1092" s="142"/>
      <c r="DF1092" s="142"/>
      <c r="DG1092" s="142"/>
      <c r="DH1092" s="142"/>
      <c r="DI1092" s="142"/>
      <c r="DJ1092" s="142"/>
      <c r="DK1092" s="142"/>
      <c r="DL1092" s="142"/>
      <c r="DM1092" s="142"/>
      <c r="DN1092" s="142"/>
      <c r="DO1092" s="142"/>
      <c r="DP1092" s="142"/>
      <c r="DQ1092" s="142"/>
      <c r="DR1092" s="142"/>
      <c r="DS1092" s="142"/>
      <c r="DT1092" s="142"/>
      <c r="DU1092" s="142"/>
      <c r="DV1092" s="142"/>
      <c r="DW1092" s="142"/>
      <c r="DX1092" s="142"/>
      <c r="DY1092" s="142"/>
      <c r="DZ1092" s="142"/>
      <c r="EA1092" s="142"/>
      <c r="EB1092" s="142"/>
      <c r="EC1092" s="142"/>
      <c r="ED1092" s="142"/>
      <c r="EE1092" s="142"/>
      <c r="EF1092" s="142"/>
      <c r="EG1092" s="142"/>
      <c r="EH1092" s="142"/>
      <c r="EI1092" s="142"/>
      <c r="EJ1092" s="142"/>
      <c r="EK1092" s="142"/>
      <c r="EL1092" s="142"/>
      <c r="EM1092" s="142"/>
      <c r="EN1092" s="142"/>
      <c r="EO1092" s="142"/>
      <c r="EP1092" s="142"/>
      <c r="EQ1092" s="142"/>
      <c r="ER1092" s="142"/>
      <c r="ES1092" s="142"/>
      <c r="ET1092" s="142"/>
      <c r="EU1092" s="142"/>
      <c r="EV1092" s="142"/>
      <c r="EW1092" s="142"/>
      <c r="EX1092" s="142"/>
      <c r="EY1092" s="142"/>
      <c r="EZ1092" s="142"/>
      <c r="FA1092" s="142"/>
      <c r="FB1092" s="142"/>
      <c r="FC1092" s="142"/>
      <c r="FD1092" s="142"/>
      <c r="FE1092" s="142"/>
      <c r="FF1092" s="142"/>
      <c r="FG1092" s="142"/>
      <c r="FH1092" s="142"/>
      <c r="FI1092" s="142"/>
      <c r="FJ1092" s="142"/>
      <c r="FK1092" s="142"/>
      <c r="FL1092" s="142"/>
      <c r="FM1092" s="142"/>
      <c r="FN1092" s="142"/>
      <c r="FO1092" s="142"/>
      <c r="FP1092" s="142"/>
      <c r="FQ1092" s="142"/>
      <c r="FR1092" s="142"/>
      <c r="FS1092" s="142"/>
      <c r="FT1092" s="142"/>
      <c r="FU1092" s="142"/>
      <c r="FV1092" s="142"/>
      <c r="FW1092" s="142"/>
      <c r="FX1092" s="142"/>
      <c r="FY1092" s="142"/>
      <c r="FZ1092" s="142"/>
      <c r="GA1092" s="142"/>
      <c r="GB1092" s="142"/>
      <c r="GC1092" s="142"/>
      <c r="GD1092" s="142"/>
      <c r="GE1092" s="142"/>
      <c r="GF1092" s="142"/>
      <c r="GG1092" s="142"/>
      <c r="GH1092" s="142"/>
      <c r="GI1092" s="142"/>
      <c r="GJ1092" s="142"/>
      <c r="GK1092" s="142"/>
      <c r="GL1092" s="142"/>
      <c r="GM1092" s="142"/>
      <c r="GN1092" s="142"/>
      <c r="GO1092" s="142"/>
      <c r="GP1092" s="142"/>
      <c r="GQ1092" s="142"/>
      <c r="GR1092" s="142"/>
      <c r="GS1092" s="142"/>
      <c r="GT1092" s="142"/>
      <c r="GU1092" s="142"/>
      <c r="GV1092" s="142"/>
      <c r="GW1092" s="142"/>
      <c r="GX1092" s="142"/>
      <c r="GY1092" s="142"/>
      <c r="GZ1092" s="142"/>
      <c r="HA1092" s="142"/>
      <c r="HB1092" s="142"/>
      <c r="HC1092" s="142"/>
      <c r="HD1092" s="142"/>
      <c r="HE1092" s="142"/>
      <c r="HF1092" s="142"/>
      <c r="HG1092" s="142"/>
      <c r="HH1092" s="142"/>
      <c r="HI1092" s="142"/>
      <c r="HJ1092" s="142"/>
      <c r="HK1092" s="142"/>
      <c r="HL1092" s="142"/>
      <c r="HM1092" s="142"/>
      <c r="HN1092" s="142"/>
      <c r="HO1092" s="142"/>
      <c r="HP1092" s="142"/>
      <c r="HQ1092" s="142"/>
      <c r="HR1092" s="142"/>
    </row>
    <row r="1093" spans="1:226" s="139" customFormat="1" ht="11.25" hidden="1" customHeight="1">
      <c r="A1093" s="93" t="s">
        <v>1802</v>
      </c>
      <c r="B1093" s="93" t="s">
        <v>142</v>
      </c>
      <c r="C1093" s="94" t="s">
        <v>29</v>
      </c>
      <c r="D1093" s="58">
        <v>-212.85</v>
      </c>
      <c r="E1093" s="58"/>
      <c r="F1093" s="58"/>
      <c r="G1093" s="165"/>
      <c r="H1093" s="165"/>
      <c r="I1093" s="165"/>
      <c r="J1093" s="165"/>
      <c r="K1093" s="165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  <c r="BT1093" s="142"/>
      <c r="BU1093" s="142"/>
      <c r="BV1093" s="142"/>
      <c r="BW1093" s="142"/>
      <c r="BX1093" s="142"/>
      <c r="BY1093" s="142"/>
      <c r="BZ1093" s="142"/>
      <c r="CA1093" s="142"/>
      <c r="CB1093" s="142"/>
      <c r="CC1093" s="142"/>
      <c r="CD1093" s="142"/>
      <c r="CE1093" s="142"/>
      <c r="CF1093" s="142"/>
      <c r="CG1093" s="142"/>
      <c r="CH1093" s="142"/>
      <c r="CI1093" s="142"/>
      <c r="CJ1093" s="142"/>
      <c r="CK1093" s="142"/>
      <c r="CL1093" s="142"/>
      <c r="CM1093" s="142"/>
      <c r="CN1093" s="142"/>
      <c r="CO1093" s="142"/>
      <c r="CP1093" s="142"/>
      <c r="CQ1093" s="142"/>
      <c r="CR1093" s="142"/>
      <c r="CS1093" s="142"/>
      <c r="CT1093" s="142"/>
      <c r="CU1093" s="142"/>
      <c r="CV1093" s="142"/>
      <c r="CW1093" s="142"/>
      <c r="CX1093" s="142"/>
      <c r="CY1093" s="142"/>
      <c r="CZ1093" s="142"/>
      <c r="DA1093" s="142"/>
      <c r="DB1093" s="142"/>
      <c r="DC1093" s="142"/>
      <c r="DD1093" s="142"/>
      <c r="DE1093" s="142"/>
      <c r="DF1093" s="142"/>
      <c r="DG1093" s="142"/>
      <c r="DH1093" s="142"/>
      <c r="DI1093" s="142"/>
      <c r="DJ1093" s="142"/>
      <c r="DK1093" s="142"/>
      <c r="DL1093" s="142"/>
      <c r="DM1093" s="142"/>
      <c r="DN1093" s="142"/>
      <c r="DO1093" s="142"/>
      <c r="DP1093" s="142"/>
      <c r="DQ1093" s="142"/>
      <c r="DR1093" s="142"/>
      <c r="DS1093" s="142"/>
      <c r="DT1093" s="142"/>
      <c r="DU1093" s="142"/>
      <c r="DV1093" s="142"/>
      <c r="DW1093" s="142"/>
      <c r="DX1093" s="142"/>
      <c r="DY1093" s="142"/>
      <c r="DZ1093" s="142"/>
      <c r="EA1093" s="142"/>
      <c r="EB1093" s="142"/>
      <c r="EC1093" s="142"/>
      <c r="ED1093" s="142"/>
      <c r="EE1093" s="142"/>
      <c r="EF1093" s="142"/>
      <c r="EG1093" s="142"/>
      <c r="EH1093" s="142"/>
      <c r="EI1093" s="142"/>
      <c r="EJ1093" s="142"/>
      <c r="EK1093" s="142"/>
      <c r="EL1093" s="142"/>
      <c r="EM1093" s="142"/>
      <c r="EN1093" s="142"/>
      <c r="EO1093" s="142"/>
      <c r="EP1093" s="142"/>
      <c r="EQ1093" s="142"/>
      <c r="ER1093" s="142"/>
      <c r="ES1093" s="142"/>
      <c r="ET1093" s="142"/>
      <c r="EU1093" s="142"/>
      <c r="EV1093" s="142"/>
      <c r="EW1093" s="142"/>
      <c r="EX1093" s="142"/>
      <c r="EY1093" s="142"/>
      <c r="EZ1093" s="142"/>
      <c r="FA1093" s="142"/>
      <c r="FB1093" s="142"/>
      <c r="FC1093" s="142"/>
      <c r="FD1093" s="142"/>
      <c r="FE1093" s="142"/>
      <c r="FF1093" s="142"/>
      <c r="FG1093" s="142"/>
      <c r="FH1093" s="142"/>
      <c r="FI1093" s="142"/>
      <c r="FJ1093" s="142"/>
      <c r="FK1093" s="142"/>
      <c r="FL1093" s="142"/>
      <c r="FM1093" s="142"/>
      <c r="FN1093" s="142"/>
      <c r="FO1093" s="142"/>
      <c r="FP1093" s="142"/>
      <c r="FQ1093" s="142"/>
      <c r="FR1093" s="142"/>
      <c r="FS1093" s="142"/>
      <c r="FT1093" s="142"/>
      <c r="FU1093" s="142"/>
      <c r="FV1093" s="142"/>
      <c r="FW1093" s="142"/>
      <c r="FX1093" s="142"/>
      <c r="FY1093" s="142"/>
      <c r="FZ1093" s="142"/>
      <c r="GA1093" s="142"/>
      <c r="GB1093" s="142"/>
      <c r="GC1093" s="142"/>
      <c r="GD1093" s="142"/>
      <c r="GE1093" s="142"/>
      <c r="GF1093" s="142"/>
      <c r="GG1093" s="142"/>
      <c r="GH1093" s="142"/>
      <c r="GI1093" s="142"/>
      <c r="GJ1093" s="142"/>
      <c r="GK1093" s="142"/>
      <c r="GL1093" s="142"/>
      <c r="GM1093" s="142"/>
      <c r="GN1093" s="142"/>
      <c r="GO1093" s="142"/>
      <c r="GP1093" s="142"/>
      <c r="GQ1093" s="142"/>
      <c r="GR1093" s="142"/>
      <c r="GS1093" s="142"/>
      <c r="GT1093" s="142"/>
      <c r="GU1093" s="142"/>
      <c r="GV1093" s="142"/>
      <c r="GW1093" s="142"/>
      <c r="GX1093" s="142"/>
      <c r="GY1093" s="142"/>
      <c r="GZ1093" s="142"/>
      <c r="HA1093" s="142"/>
      <c r="HB1093" s="142"/>
      <c r="HC1093" s="142"/>
      <c r="HD1093" s="142"/>
      <c r="HE1093" s="142"/>
      <c r="HF1093" s="142"/>
      <c r="HG1093" s="142"/>
      <c r="HH1093" s="142"/>
      <c r="HI1093" s="142"/>
      <c r="HJ1093" s="142"/>
      <c r="HK1093" s="142"/>
      <c r="HL1093" s="142"/>
      <c r="HM1093" s="142"/>
      <c r="HN1093" s="142"/>
      <c r="HO1093" s="142"/>
      <c r="HP1093" s="142"/>
      <c r="HQ1093" s="142"/>
      <c r="HR1093" s="142"/>
    </row>
    <row r="1094" spans="1:226" s="139" customFormat="1" ht="11.25" hidden="1" customHeight="1">
      <c r="A1094" s="93" t="s">
        <v>1747</v>
      </c>
      <c r="B1094" s="93" t="s">
        <v>149</v>
      </c>
      <c r="C1094" s="94" t="s">
        <v>29</v>
      </c>
      <c r="D1094" s="58">
        <v>-52.35</v>
      </c>
      <c r="E1094" s="58">
        <v>-26.52</v>
      </c>
      <c r="F1094" s="58"/>
      <c r="G1094" s="165"/>
      <c r="H1094" s="165"/>
      <c r="I1094" s="165"/>
      <c r="J1094" s="165"/>
      <c r="K1094" s="165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  <c r="BT1094" s="142"/>
      <c r="BU1094" s="142"/>
      <c r="BV1094" s="142"/>
      <c r="BW1094" s="142"/>
      <c r="BX1094" s="142"/>
      <c r="BY1094" s="142"/>
      <c r="BZ1094" s="142"/>
      <c r="CA1094" s="142"/>
      <c r="CB1094" s="142"/>
      <c r="CC1094" s="142"/>
      <c r="CD1094" s="142"/>
      <c r="CE1094" s="142"/>
      <c r="CF1094" s="142"/>
      <c r="CG1094" s="142"/>
      <c r="CH1094" s="142"/>
      <c r="CI1094" s="142"/>
      <c r="CJ1094" s="142"/>
      <c r="CK1094" s="142"/>
      <c r="CL1094" s="142"/>
      <c r="CM1094" s="142"/>
      <c r="CN1094" s="142"/>
      <c r="CO1094" s="142"/>
      <c r="CP1094" s="142"/>
      <c r="CQ1094" s="142"/>
      <c r="CR1094" s="142"/>
      <c r="CS1094" s="142"/>
      <c r="CT1094" s="142"/>
      <c r="CU1094" s="142"/>
      <c r="CV1094" s="142"/>
      <c r="CW1094" s="142"/>
      <c r="CX1094" s="142"/>
      <c r="CY1094" s="142"/>
      <c r="CZ1094" s="142"/>
      <c r="DA1094" s="142"/>
      <c r="DB1094" s="142"/>
      <c r="DC1094" s="142"/>
      <c r="DD1094" s="142"/>
      <c r="DE1094" s="142"/>
      <c r="DF1094" s="142"/>
      <c r="DG1094" s="142"/>
      <c r="DH1094" s="142"/>
      <c r="DI1094" s="142"/>
      <c r="DJ1094" s="142"/>
      <c r="DK1094" s="142"/>
      <c r="DL1094" s="142"/>
      <c r="DM1094" s="142"/>
      <c r="DN1094" s="142"/>
      <c r="DO1094" s="142"/>
      <c r="DP1094" s="142"/>
      <c r="DQ1094" s="142"/>
      <c r="DR1094" s="142"/>
      <c r="DS1094" s="142"/>
      <c r="DT1094" s="142"/>
      <c r="DU1094" s="142"/>
      <c r="DV1094" s="142"/>
      <c r="DW1094" s="142"/>
      <c r="DX1094" s="142"/>
      <c r="DY1094" s="142"/>
      <c r="DZ1094" s="142"/>
      <c r="EA1094" s="142"/>
      <c r="EB1094" s="142"/>
      <c r="EC1094" s="142"/>
      <c r="ED1094" s="142"/>
      <c r="EE1094" s="142"/>
      <c r="EF1094" s="142"/>
      <c r="EG1094" s="142"/>
      <c r="EH1094" s="142"/>
      <c r="EI1094" s="142"/>
      <c r="EJ1094" s="142"/>
      <c r="EK1094" s="142"/>
      <c r="EL1094" s="142"/>
      <c r="EM1094" s="142"/>
      <c r="EN1094" s="142"/>
      <c r="EO1094" s="142"/>
      <c r="EP1094" s="142"/>
      <c r="EQ1094" s="142"/>
      <c r="ER1094" s="142"/>
      <c r="ES1094" s="142"/>
      <c r="ET1094" s="142"/>
      <c r="EU1094" s="142"/>
      <c r="EV1094" s="142"/>
      <c r="EW1094" s="142"/>
      <c r="EX1094" s="142"/>
      <c r="EY1094" s="142"/>
      <c r="EZ1094" s="142"/>
      <c r="FA1094" s="142"/>
      <c r="FB1094" s="142"/>
      <c r="FC1094" s="142"/>
      <c r="FD1094" s="142"/>
      <c r="FE1094" s="142"/>
      <c r="FF1094" s="142"/>
      <c r="FG1094" s="142"/>
      <c r="FH1094" s="142"/>
      <c r="FI1094" s="142"/>
      <c r="FJ1094" s="142"/>
      <c r="FK1094" s="142"/>
      <c r="FL1094" s="142"/>
      <c r="FM1094" s="142"/>
      <c r="FN1094" s="142"/>
      <c r="FO1094" s="142"/>
      <c r="FP1094" s="142"/>
      <c r="FQ1094" s="142"/>
      <c r="FR1094" s="142"/>
      <c r="FS1094" s="142"/>
      <c r="FT1094" s="142"/>
      <c r="FU1094" s="142"/>
      <c r="FV1094" s="142"/>
      <c r="FW1094" s="142"/>
      <c r="FX1094" s="142"/>
      <c r="FY1094" s="142"/>
      <c r="FZ1094" s="142"/>
      <c r="GA1094" s="142"/>
      <c r="GB1094" s="142"/>
      <c r="GC1094" s="142"/>
      <c r="GD1094" s="142"/>
      <c r="GE1094" s="142"/>
      <c r="GF1094" s="142"/>
      <c r="GG1094" s="142"/>
      <c r="GH1094" s="142"/>
      <c r="GI1094" s="142"/>
      <c r="GJ1094" s="142"/>
      <c r="GK1094" s="142"/>
      <c r="GL1094" s="142"/>
      <c r="GM1094" s="142"/>
      <c r="GN1094" s="142"/>
      <c r="GO1094" s="142"/>
      <c r="GP1094" s="142"/>
      <c r="GQ1094" s="142"/>
      <c r="GR1094" s="142"/>
      <c r="GS1094" s="142"/>
      <c r="GT1094" s="142"/>
      <c r="GU1094" s="142"/>
      <c r="GV1094" s="142"/>
      <c r="GW1094" s="142"/>
      <c r="GX1094" s="142"/>
      <c r="GY1094" s="142"/>
      <c r="GZ1094" s="142"/>
      <c r="HA1094" s="142"/>
      <c r="HB1094" s="142"/>
      <c r="HC1094" s="142"/>
      <c r="HD1094" s="142"/>
      <c r="HE1094" s="142"/>
      <c r="HF1094" s="142"/>
      <c r="HG1094" s="142"/>
      <c r="HH1094" s="142"/>
      <c r="HI1094" s="142"/>
      <c r="HJ1094" s="142"/>
      <c r="HK1094" s="142"/>
      <c r="HL1094" s="142"/>
      <c r="HM1094" s="142"/>
      <c r="HN1094" s="142"/>
      <c r="HO1094" s="142"/>
      <c r="HP1094" s="142"/>
      <c r="HQ1094" s="142"/>
      <c r="HR1094" s="142"/>
    </row>
    <row r="1095" spans="1:226" s="139" customFormat="1" ht="11.25" hidden="1" customHeight="1">
      <c r="A1095" s="93" t="s">
        <v>1784</v>
      </c>
      <c r="B1095" s="93" t="s">
        <v>124</v>
      </c>
      <c r="C1095" s="94" t="s">
        <v>123</v>
      </c>
      <c r="D1095" s="58">
        <v>-2376.0100000000002</v>
      </c>
      <c r="E1095" s="58">
        <v>-3152.79</v>
      </c>
      <c r="F1095" s="58">
        <v>-1857.28</v>
      </c>
      <c r="G1095" s="165"/>
      <c r="H1095" s="165"/>
      <c r="I1095" s="165"/>
      <c r="J1095" s="165"/>
      <c r="K1095" s="165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  <c r="BT1095" s="142"/>
      <c r="BU1095" s="142"/>
      <c r="BV1095" s="142"/>
      <c r="BW1095" s="142"/>
      <c r="BX1095" s="142"/>
      <c r="BY1095" s="142"/>
      <c r="BZ1095" s="142"/>
      <c r="CA1095" s="142"/>
      <c r="CB1095" s="142"/>
      <c r="CC1095" s="142"/>
      <c r="CD1095" s="142"/>
      <c r="CE1095" s="142"/>
      <c r="CF1095" s="142"/>
      <c r="CG1095" s="142"/>
      <c r="CH1095" s="142"/>
      <c r="CI1095" s="142"/>
      <c r="CJ1095" s="142"/>
      <c r="CK1095" s="142"/>
      <c r="CL1095" s="142"/>
      <c r="CM1095" s="142"/>
      <c r="CN1095" s="142"/>
      <c r="CO1095" s="142"/>
      <c r="CP1095" s="142"/>
      <c r="CQ1095" s="142"/>
      <c r="CR1095" s="142"/>
      <c r="CS1095" s="142"/>
      <c r="CT1095" s="142"/>
      <c r="CU1095" s="142"/>
      <c r="CV1095" s="142"/>
      <c r="CW1095" s="142"/>
      <c r="CX1095" s="142"/>
      <c r="CY1095" s="142"/>
      <c r="CZ1095" s="142"/>
      <c r="DA1095" s="142"/>
      <c r="DB1095" s="142"/>
      <c r="DC1095" s="142"/>
      <c r="DD1095" s="142"/>
      <c r="DE1095" s="142"/>
      <c r="DF1095" s="142"/>
      <c r="DG1095" s="142"/>
      <c r="DH1095" s="142"/>
      <c r="DI1095" s="142"/>
      <c r="DJ1095" s="142"/>
      <c r="DK1095" s="142"/>
      <c r="DL1095" s="142"/>
      <c r="DM1095" s="142"/>
      <c r="DN1095" s="142"/>
      <c r="DO1095" s="142"/>
      <c r="DP1095" s="142"/>
      <c r="DQ1095" s="142"/>
      <c r="DR1095" s="142"/>
      <c r="DS1095" s="142"/>
      <c r="DT1095" s="142"/>
      <c r="DU1095" s="142"/>
      <c r="DV1095" s="142"/>
      <c r="DW1095" s="142"/>
      <c r="DX1095" s="142"/>
      <c r="DY1095" s="142"/>
      <c r="DZ1095" s="142"/>
      <c r="EA1095" s="142"/>
      <c r="EB1095" s="142"/>
      <c r="EC1095" s="142"/>
      <c r="ED1095" s="142"/>
      <c r="EE1095" s="142"/>
      <c r="EF1095" s="142"/>
      <c r="EG1095" s="142"/>
      <c r="EH1095" s="142"/>
      <c r="EI1095" s="142"/>
      <c r="EJ1095" s="142"/>
      <c r="EK1095" s="142"/>
      <c r="EL1095" s="142"/>
      <c r="EM1095" s="142"/>
      <c r="EN1095" s="142"/>
      <c r="EO1095" s="142"/>
      <c r="EP1095" s="142"/>
      <c r="EQ1095" s="142"/>
      <c r="ER1095" s="142"/>
      <c r="ES1095" s="142"/>
      <c r="ET1095" s="142"/>
      <c r="EU1095" s="142"/>
      <c r="EV1095" s="142"/>
      <c r="EW1095" s="142"/>
      <c r="EX1095" s="142"/>
      <c r="EY1095" s="142"/>
      <c r="EZ1095" s="142"/>
      <c r="FA1095" s="142"/>
      <c r="FB1095" s="142"/>
      <c r="FC1095" s="142"/>
      <c r="FD1095" s="142"/>
      <c r="FE1095" s="142"/>
      <c r="FF1095" s="142"/>
      <c r="FG1095" s="142"/>
      <c r="FH1095" s="142"/>
      <c r="FI1095" s="142"/>
      <c r="FJ1095" s="142"/>
      <c r="FK1095" s="142"/>
      <c r="FL1095" s="142"/>
      <c r="FM1095" s="142"/>
      <c r="FN1095" s="142"/>
      <c r="FO1095" s="142"/>
      <c r="FP1095" s="142"/>
      <c r="FQ1095" s="142"/>
      <c r="FR1095" s="142"/>
      <c r="FS1095" s="142"/>
      <c r="FT1095" s="142"/>
      <c r="FU1095" s="142"/>
      <c r="FV1095" s="142"/>
      <c r="FW1095" s="142"/>
      <c r="FX1095" s="142"/>
      <c r="FY1095" s="142"/>
      <c r="FZ1095" s="142"/>
      <c r="GA1095" s="142"/>
      <c r="GB1095" s="142"/>
      <c r="GC1095" s="142"/>
      <c r="GD1095" s="142"/>
      <c r="GE1095" s="142"/>
      <c r="GF1095" s="142"/>
      <c r="GG1095" s="142"/>
      <c r="GH1095" s="142"/>
      <c r="GI1095" s="142"/>
      <c r="GJ1095" s="142"/>
      <c r="GK1095" s="142"/>
      <c r="GL1095" s="142"/>
      <c r="GM1095" s="142"/>
      <c r="GN1095" s="142"/>
      <c r="GO1095" s="142"/>
      <c r="GP1095" s="142"/>
      <c r="GQ1095" s="142"/>
      <c r="GR1095" s="142"/>
      <c r="GS1095" s="142"/>
      <c r="GT1095" s="142"/>
      <c r="GU1095" s="142"/>
      <c r="GV1095" s="142"/>
      <c r="GW1095" s="142"/>
      <c r="GX1095" s="142"/>
      <c r="GY1095" s="142"/>
      <c r="GZ1095" s="142"/>
      <c r="HA1095" s="142"/>
      <c r="HB1095" s="142"/>
      <c r="HC1095" s="142"/>
      <c r="HD1095" s="142"/>
      <c r="HE1095" s="142"/>
      <c r="HF1095" s="142"/>
      <c r="HG1095" s="142"/>
      <c r="HH1095" s="142"/>
      <c r="HI1095" s="142"/>
      <c r="HJ1095" s="142"/>
      <c r="HK1095" s="142"/>
      <c r="HL1095" s="142"/>
      <c r="HM1095" s="142"/>
      <c r="HN1095" s="142"/>
      <c r="HO1095" s="142"/>
      <c r="HP1095" s="142"/>
      <c r="HQ1095" s="142"/>
      <c r="HR1095" s="142"/>
    </row>
    <row r="1096" spans="1:226" s="139" customFormat="1" ht="11.25" hidden="1" customHeight="1">
      <c r="A1096" s="93" t="s">
        <v>1796</v>
      </c>
      <c r="B1096" s="93" t="s">
        <v>127</v>
      </c>
      <c r="C1096" s="94" t="s">
        <v>126</v>
      </c>
      <c r="D1096" s="58"/>
      <c r="E1096" s="58">
        <v>-1040</v>
      </c>
      <c r="F1096" s="58"/>
      <c r="G1096" s="165"/>
      <c r="H1096" s="165"/>
      <c r="I1096" s="165"/>
      <c r="J1096" s="165"/>
      <c r="K1096" s="165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  <c r="BT1096" s="142"/>
      <c r="BU1096" s="142"/>
      <c r="BV1096" s="142"/>
      <c r="BW1096" s="142"/>
      <c r="BX1096" s="142"/>
      <c r="BY1096" s="142"/>
      <c r="BZ1096" s="142"/>
      <c r="CA1096" s="142"/>
      <c r="CB1096" s="142"/>
      <c r="CC1096" s="142"/>
      <c r="CD1096" s="142"/>
      <c r="CE1096" s="142"/>
      <c r="CF1096" s="142"/>
      <c r="CG1096" s="142"/>
      <c r="CH1096" s="142"/>
      <c r="CI1096" s="142"/>
      <c r="CJ1096" s="142"/>
      <c r="CK1096" s="142"/>
      <c r="CL1096" s="142"/>
      <c r="CM1096" s="142"/>
      <c r="CN1096" s="142"/>
      <c r="CO1096" s="142"/>
      <c r="CP1096" s="142"/>
      <c r="CQ1096" s="142"/>
      <c r="CR1096" s="142"/>
      <c r="CS1096" s="142"/>
      <c r="CT1096" s="142"/>
      <c r="CU1096" s="142"/>
      <c r="CV1096" s="142"/>
      <c r="CW1096" s="142"/>
      <c r="CX1096" s="142"/>
      <c r="CY1096" s="142"/>
      <c r="CZ1096" s="142"/>
      <c r="DA1096" s="142"/>
      <c r="DB1096" s="142"/>
      <c r="DC1096" s="142"/>
      <c r="DD1096" s="142"/>
      <c r="DE1096" s="142"/>
      <c r="DF1096" s="142"/>
      <c r="DG1096" s="142"/>
      <c r="DH1096" s="142"/>
      <c r="DI1096" s="142"/>
      <c r="DJ1096" s="142"/>
      <c r="DK1096" s="142"/>
      <c r="DL1096" s="142"/>
      <c r="DM1096" s="142"/>
      <c r="DN1096" s="142"/>
      <c r="DO1096" s="142"/>
      <c r="DP1096" s="142"/>
      <c r="DQ1096" s="142"/>
      <c r="DR1096" s="142"/>
      <c r="DS1096" s="142"/>
      <c r="DT1096" s="142"/>
      <c r="DU1096" s="142"/>
      <c r="DV1096" s="142"/>
      <c r="DW1096" s="142"/>
      <c r="DX1096" s="142"/>
      <c r="DY1096" s="142"/>
      <c r="DZ1096" s="142"/>
      <c r="EA1096" s="142"/>
      <c r="EB1096" s="142"/>
      <c r="EC1096" s="142"/>
      <c r="ED1096" s="142"/>
      <c r="EE1096" s="142"/>
      <c r="EF1096" s="142"/>
      <c r="EG1096" s="142"/>
      <c r="EH1096" s="142"/>
      <c r="EI1096" s="142"/>
      <c r="EJ1096" s="142"/>
      <c r="EK1096" s="142"/>
      <c r="EL1096" s="142"/>
      <c r="EM1096" s="142"/>
      <c r="EN1096" s="142"/>
      <c r="EO1096" s="142"/>
      <c r="EP1096" s="142"/>
      <c r="EQ1096" s="142"/>
      <c r="ER1096" s="142"/>
      <c r="ES1096" s="142"/>
      <c r="ET1096" s="142"/>
      <c r="EU1096" s="142"/>
      <c r="EV1096" s="142"/>
      <c r="EW1096" s="142"/>
      <c r="EX1096" s="142"/>
      <c r="EY1096" s="142"/>
      <c r="EZ1096" s="142"/>
      <c r="FA1096" s="142"/>
      <c r="FB1096" s="142"/>
      <c r="FC1096" s="142"/>
      <c r="FD1096" s="142"/>
      <c r="FE1096" s="142"/>
      <c r="FF1096" s="142"/>
      <c r="FG1096" s="142"/>
      <c r="FH1096" s="142"/>
      <c r="FI1096" s="142"/>
      <c r="FJ1096" s="142"/>
      <c r="FK1096" s="142"/>
      <c r="FL1096" s="142"/>
      <c r="FM1096" s="142"/>
      <c r="FN1096" s="142"/>
      <c r="FO1096" s="142"/>
      <c r="FP1096" s="142"/>
      <c r="FQ1096" s="142"/>
      <c r="FR1096" s="142"/>
      <c r="FS1096" s="142"/>
      <c r="FT1096" s="142"/>
      <c r="FU1096" s="142"/>
      <c r="FV1096" s="142"/>
      <c r="FW1096" s="142"/>
      <c r="FX1096" s="142"/>
      <c r="FY1096" s="142"/>
      <c r="FZ1096" s="142"/>
      <c r="GA1096" s="142"/>
      <c r="GB1096" s="142"/>
      <c r="GC1096" s="142"/>
      <c r="GD1096" s="142"/>
      <c r="GE1096" s="142"/>
      <c r="GF1096" s="142"/>
      <c r="GG1096" s="142"/>
      <c r="GH1096" s="142"/>
      <c r="GI1096" s="142"/>
      <c r="GJ1096" s="142"/>
      <c r="GK1096" s="142"/>
      <c r="GL1096" s="142"/>
      <c r="GM1096" s="142"/>
      <c r="GN1096" s="142"/>
      <c r="GO1096" s="142"/>
      <c r="GP1096" s="142"/>
      <c r="GQ1096" s="142"/>
      <c r="GR1096" s="142"/>
      <c r="GS1096" s="142"/>
      <c r="GT1096" s="142"/>
      <c r="GU1096" s="142"/>
      <c r="GV1096" s="142"/>
      <c r="GW1096" s="142"/>
      <c r="GX1096" s="142"/>
      <c r="GY1096" s="142"/>
      <c r="GZ1096" s="142"/>
      <c r="HA1096" s="142"/>
      <c r="HB1096" s="142"/>
      <c r="HC1096" s="142"/>
      <c r="HD1096" s="142"/>
      <c r="HE1096" s="142"/>
      <c r="HF1096" s="142"/>
      <c r="HG1096" s="142"/>
      <c r="HH1096" s="142"/>
      <c r="HI1096" s="142"/>
      <c r="HJ1096" s="142"/>
      <c r="HK1096" s="142"/>
      <c r="HL1096" s="142"/>
      <c r="HM1096" s="142"/>
      <c r="HN1096" s="142"/>
      <c r="HO1096" s="142"/>
      <c r="HP1096" s="142"/>
      <c r="HQ1096" s="142"/>
      <c r="HR1096" s="142"/>
    </row>
    <row r="1097" spans="1:226" s="139" customFormat="1" ht="11.25" hidden="1" customHeight="1">
      <c r="A1097" s="93" t="s">
        <v>1797</v>
      </c>
      <c r="B1097" s="93" t="s">
        <v>1537</v>
      </c>
      <c r="C1097" s="94" t="s">
        <v>29</v>
      </c>
      <c r="D1097" s="58">
        <v>-12620.62</v>
      </c>
      <c r="E1097" s="58">
        <v>-6648.04</v>
      </c>
      <c r="F1097" s="58">
        <v>-464.68</v>
      </c>
      <c r="G1097" s="165"/>
      <c r="H1097" s="165"/>
      <c r="I1097" s="165"/>
      <c r="J1097" s="165"/>
      <c r="K1097" s="165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  <c r="BT1097" s="142"/>
      <c r="BU1097" s="142"/>
      <c r="BV1097" s="142"/>
      <c r="BW1097" s="142"/>
      <c r="BX1097" s="142"/>
      <c r="BY1097" s="142"/>
      <c r="BZ1097" s="142"/>
      <c r="CA1097" s="142"/>
      <c r="CB1097" s="142"/>
      <c r="CC1097" s="142"/>
      <c r="CD1097" s="142"/>
      <c r="CE1097" s="142"/>
      <c r="CF1097" s="142"/>
      <c r="CG1097" s="142"/>
      <c r="CH1097" s="142"/>
      <c r="CI1097" s="142"/>
      <c r="CJ1097" s="142"/>
      <c r="CK1097" s="142"/>
      <c r="CL1097" s="142"/>
      <c r="CM1097" s="142"/>
      <c r="CN1097" s="142"/>
      <c r="CO1097" s="142"/>
      <c r="CP1097" s="142"/>
      <c r="CQ1097" s="142"/>
      <c r="CR1097" s="142"/>
      <c r="CS1097" s="142"/>
      <c r="CT1097" s="142"/>
      <c r="CU1097" s="142"/>
      <c r="CV1097" s="142"/>
      <c r="CW1097" s="142"/>
      <c r="CX1097" s="142"/>
      <c r="CY1097" s="142"/>
      <c r="CZ1097" s="142"/>
      <c r="DA1097" s="142"/>
      <c r="DB1097" s="142"/>
      <c r="DC1097" s="142"/>
      <c r="DD1097" s="142"/>
      <c r="DE1097" s="142"/>
      <c r="DF1097" s="142"/>
      <c r="DG1097" s="142"/>
      <c r="DH1097" s="142"/>
      <c r="DI1097" s="142"/>
      <c r="DJ1097" s="142"/>
      <c r="DK1097" s="142"/>
      <c r="DL1097" s="142"/>
      <c r="DM1097" s="142"/>
      <c r="DN1097" s="142"/>
      <c r="DO1097" s="142"/>
      <c r="DP1097" s="142"/>
      <c r="DQ1097" s="142"/>
      <c r="DR1097" s="142"/>
      <c r="DS1097" s="142"/>
      <c r="DT1097" s="142"/>
      <c r="DU1097" s="142"/>
      <c r="DV1097" s="142"/>
      <c r="DW1097" s="142"/>
      <c r="DX1097" s="142"/>
      <c r="DY1097" s="142"/>
      <c r="DZ1097" s="142"/>
      <c r="EA1097" s="142"/>
      <c r="EB1097" s="142"/>
      <c r="EC1097" s="142"/>
      <c r="ED1097" s="142"/>
      <c r="EE1097" s="142"/>
      <c r="EF1097" s="142"/>
      <c r="EG1097" s="142"/>
      <c r="EH1097" s="142"/>
      <c r="EI1097" s="142"/>
      <c r="EJ1097" s="142"/>
      <c r="EK1097" s="142"/>
      <c r="EL1097" s="142"/>
      <c r="EM1097" s="142"/>
      <c r="EN1097" s="142"/>
      <c r="EO1097" s="142"/>
      <c r="EP1097" s="142"/>
      <c r="EQ1097" s="142"/>
      <c r="ER1097" s="142"/>
      <c r="ES1097" s="142"/>
      <c r="ET1097" s="142"/>
      <c r="EU1097" s="142"/>
      <c r="EV1097" s="142"/>
      <c r="EW1097" s="142"/>
      <c r="EX1097" s="142"/>
      <c r="EY1097" s="142"/>
      <c r="EZ1097" s="142"/>
      <c r="FA1097" s="142"/>
      <c r="FB1097" s="142"/>
      <c r="FC1097" s="142"/>
      <c r="FD1097" s="142"/>
      <c r="FE1097" s="142"/>
      <c r="FF1097" s="142"/>
      <c r="FG1097" s="142"/>
      <c r="FH1097" s="142"/>
      <c r="FI1097" s="142"/>
      <c r="FJ1097" s="142"/>
      <c r="FK1097" s="142"/>
      <c r="FL1097" s="142"/>
      <c r="FM1097" s="142"/>
      <c r="FN1097" s="142"/>
      <c r="FO1097" s="142"/>
      <c r="FP1097" s="142"/>
      <c r="FQ1097" s="142"/>
      <c r="FR1097" s="142"/>
      <c r="FS1097" s="142"/>
      <c r="FT1097" s="142"/>
      <c r="FU1097" s="142"/>
      <c r="FV1097" s="142"/>
      <c r="FW1097" s="142"/>
      <c r="FX1097" s="142"/>
      <c r="FY1097" s="142"/>
      <c r="FZ1097" s="142"/>
      <c r="GA1097" s="142"/>
      <c r="GB1097" s="142"/>
      <c r="GC1097" s="142"/>
      <c r="GD1097" s="142"/>
      <c r="GE1097" s="142"/>
      <c r="GF1097" s="142"/>
      <c r="GG1097" s="142"/>
      <c r="GH1097" s="142"/>
      <c r="GI1097" s="142"/>
      <c r="GJ1097" s="142"/>
      <c r="GK1097" s="142"/>
      <c r="GL1097" s="142"/>
      <c r="GM1097" s="142"/>
      <c r="GN1097" s="142"/>
      <c r="GO1097" s="142"/>
      <c r="GP1097" s="142"/>
      <c r="GQ1097" s="142"/>
      <c r="GR1097" s="142"/>
      <c r="GS1097" s="142"/>
      <c r="GT1097" s="142"/>
      <c r="GU1097" s="142"/>
      <c r="GV1097" s="142"/>
      <c r="GW1097" s="142"/>
      <c r="GX1097" s="142"/>
      <c r="GY1097" s="142"/>
      <c r="GZ1097" s="142"/>
      <c r="HA1097" s="142"/>
      <c r="HB1097" s="142"/>
      <c r="HC1097" s="142"/>
      <c r="HD1097" s="142"/>
      <c r="HE1097" s="142"/>
      <c r="HF1097" s="142"/>
      <c r="HG1097" s="142"/>
      <c r="HH1097" s="142"/>
      <c r="HI1097" s="142"/>
      <c r="HJ1097" s="142"/>
      <c r="HK1097" s="142"/>
      <c r="HL1097" s="142"/>
      <c r="HM1097" s="142"/>
      <c r="HN1097" s="142"/>
      <c r="HO1097" s="142"/>
      <c r="HP1097" s="142"/>
      <c r="HQ1097" s="142"/>
      <c r="HR1097" s="142"/>
    </row>
    <row r="1098" spans="1:226" s="139" customFormat="1" ht="11.25" hidden="1" customHeight="1">
      <c r="A1098" s="93" t="s">
        <v>1798</v>
      </c>
      <c r="B1098" s="93" t="s">
        <v>131</v>
      </c>
      <c r="C1098" s="94" t="s">
        <v>29</v>
      </c>
      <c r="D1098" s="58"/>
      <c r="E1098" s="58">
        <v>-247.95</v>
      </c>
      <c r="F1098" s="58"/>
      <c r="G1098" s="165"/>
      <c r="H1098" s="165"/>
      <c r="I1098" s="165"/>
      <c r="J1098" s="165"/>
      <c r="K1098" s="165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  <c r="BT1098" s="142"/>
      <c r="BU1098" s="142"/>
      <c r="BV1098" s="142"/>
      <c r="BW1098" s="142"/>
      <c r="BX1098" s="142"/>
      <c r="BY1098" s="142"/>
      <c r="BZ1098" s="142"/>
      <c r="CA1098" s="142"/>
      <c r="CB1098" s="142"/>
      <c r="CC1098" s="142"/>
      <c r="CD1098" s="142"/>
      <c r="CE1098" s="142"/>
      <c r="CF1098" s="142"/>
      <c r="CG1098" s="142"/>
      <c r="CH1098" s="142"/>
      <c r="CI1098" s="142"/>
      <c r="CJ1098" s="142"/>
      <c r="CK1098" s="142"/>
      <c r="CL1098" s="142"/>
      <c r="CM1098" s="142"/>
      <c r="CN1098" s="142"/>
      <c r="CO1098" s="142"/>
      <c r="CP1098" s="142"/>
      <c r="CQ1098" s="142"/>
      <c r="CR1098" s="142"/>
      <c r="CS1098" s="142"/>
      <c r="CT1098" s="142"/>
      <c r="CU1098" s="142"/>
      <c r="CV1098" s="142"/>
      <c r="CW1098" s="142"/>
      <c r="CX1098" s="142"/>
      <c r="CY1098" s="142"/>
      <c r="CZ1098" s="142"/>
      <c r="DA1098" s="142"/>
      <c r="DB1098" s="142"/>
      <c r="DC1098" s="142"/>
      <c r="DD1098" s="142"/>
      <c r="DE1098" s="142"/>
      <c r="DF1098" s="142"/>
      <c r="DG1098" s="142"/>
      <c r="DH1098" s="142"/>
      <c r="DI1098" s="142"/>
      <c r="DJ1098" s="142"/>
      <c r="DK1098" s="142"/>
      <c r="DL1098" s="142"/>
      <c r="DM1098" s="142"/>
      <c r="DN1098" s="142"/>
      <c r="DO1098" s="142"/>
      <c r="DP1098" s="142"/>
      <c r="DQ1098" s="142"/>
      <c r="DR1098" s="142"/>
      <c r="DS1098" s="142"/>
      <c r="DT1098" s="142"/>
      <c r="DU1098" s="142"/>
      <c r="DV1098" s="142"/>
      <c r="DW1098" s="142"/>
      <c r="DX1098" s="142"/>
      <c r="DY1098" s="142"/>
      <c r="DZ1098" s="142"/>
      <c r="EA1098" s="142"/>
      <c r="EB1098" s="142"/>
      <c r="EC1098" s="142"/>
      <c r="ED1098" s="142"/>
      <c r="EE1098" s="142"/>
      <c r="EF1098" s="142"/>
      <c r="EG1098" s="142"/>
      <c r="EH1098" s="142"/>
      <c r="EI1098" s="142"/>
      <c r="EJ1098" s="142"/>
      <c r="EK1098" s="142"/>
      <c r="EL1098" s="142"/>
      <c r="EM1098" s="142"/>
      <c r="EN1098" s="142"/>
      <c r="EO1098" s="142"/>
      <c r="EP1098" s="142"/>
      <c r="EQ1098" s="142"/>
      <c r="ER1098" s="142"/>
      <c r="ES1098" s="142"/>
      <c r="ET1098" s="142"/>
      <c r="EU1098" s="142"/>
      <c r="EV1098" s="142"/>
      <c r="EW1098" s="142"/>
      <c r="EX1098" s="142"/>
      <c r="EY1098" s="142"/>
      <c r="EZ1098" s="142"/>
      <c r="FA1098" s="142"/>
      <c r="FB1098" s="142"/>
      <c r="FC1098" s="142"/>
      <c r="FD1098" s="142"/>
      <c r="FE1098" s="142"/>
      <c r="FF1098" s="142"/>
      <c r="FG1098" s="142"/>
      <c r="FH1098" s="142"/>
      <c r="FI1098" s="142"/>
      <c r="FJ1098" s="142"/>
      <c r="FK1098" s="142"/>
      <c r="FL1098" s="142"/>
      <c r="FM1098" s="142"/>
      <c r="FN1098" s="142"/>
      <c r="FO1098" s="142"/>
      <c r="FP1098" s="142"/>
      <c r="FQ1098" s="142"/>
      <c r="FR1098" s="142"/>
      <c r="FS1098" s="142"/>
      <c r="FT1098" s="142"/>
      <c r="FU1098" s="142"/>
      <c r="FV1098" s="142"/>
      <c r="FW1098" s="142"/>
      <c r="FX1098" s="142"/>
      <c r="FY1098" s="142"/>
      <c r="FZ1098" s="142"/>
      <c r="GA1098" s="142"/>
      <c r="GB1098" s="142"/>
      <c r="GC1098" s="142"/>
      <c r="GD1098" s="142"/>
      <c r="GE1098" s="142"/>
      <c r="GF1098" s="142"/>
      <c r="GG1098" s="142"/>
      <c r="GH1098" s="142"/>
      <c r="GI1098" s="142"/>
      <c r="GJ1098" s="142"/>
      <c r="GK1098" s="142"/>
      <c r="GL1098" s="142"/>
      <c r="GM1098" s="142"/>
      <c r="GN1098" s="142"/>
      <c r="GO1098" s="142"/>
      <c r="GP1098" s="142"/>
      <c r="GQ1098" s="142"/>
      <c r="GR1098" s="142"/>
      <c r="GS1098" s="142"/>
      <c r="GT1098" s="142"/>
      <c r="GU1098" s="142"/>
      <c r="GV1098" s="142"/>
      <c r="GW1098" s="142"/>
      <c r="GX1098" s="142"/>
      <c r="GY1098" s="142"/>
      <c r="GZ1098" s="142"/>
      <c r="HA1098" s="142"/>
      <c r="HB1098" s="142"/>
      <c r="HC1098" s="142"/>
      <c r="HD1098" s="142"/>
      <c r="HE1098" s="142"/>
      <c r="HF1098" s="142"/>
      <c r="HG1098" s="142"/>
      <c r="HH1098" s="142"/>
      <c r="HI1098" s="142"/>
      <c r="HJ1098" s="142"/>
      <c r="HK1098" s="142"/>
      <c r="HL1098" s="142"/>
      <c r="HM1098" s="142"/>
      <c r="HN1098" s="142"/>
      <c r="HO1098" s="142"/>
      <c r="HP1098" s="142"/>
      <c r="HQ1098" s="142"/>
      <c r="HR1098" s="142"/>
    </row>
    <row r="1099" spans="1:226" s="139" customFormat="1" ht="11.25" hidden="1" customHeight="1">
      <c r="A1099" s="93" t="s">
        <v>3145</v>
      </c>
      <c r="B1099" s="93" t="s">
        <v>149</v>
      </c>
      <c r="C1099" s="94" t="s">
        <v>29</v>
      </c>
      <c r="D1099" s="58"/>
      <c r="E1099" s="58"/>
      <c r="F1099" s="58">
        <v>-57.48</v>
      </c>
      <c r="G1099" s="165"/>
      <c r="H1099" s="165"/>
      <c r="I1099" s="165"/>
      <c r="J1099" s="165"/>
      <c r="K1099" s="165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  <c r="BT1099" s="142"/>
      <c r="BU1099" s="142"/>
      <c r="BV1099" s="142"/>
      <c r="BW1099" s="142"/>
      <c r="BX1099" s="142"/>
      <c r="BY1099" s="142"/>
      <c r="BZ1099" s="142"/>
      <c r="CA1099" s="142"/>
      <c r="CB1099" s="142"/>
      <c r="CC1099" s="142"/>
      <c r="CD1099" s="142"/>
      <c r="CE1099" s="142"/>
      <c r="CF1099" s="142"/>
      <c r="CG1099" s="142"/>
      <c r="CH1099" s="142"/>
      <c r="CI1099" s="142"/>
      <c r="CJ1099" s="142"/>
      <c r="CK1099" s="142"/>
      <c r="CL1099" s="142"/>
      <c r="CM1099" s="142"/>
      <c r="CN1099" s="142"/>
      <c r="CO1099" s="142"/>
      <c r="CP1099" s="142"/>
      <c r="CQ1099" s="142"/>
      <c r="CR1099" s="142"/>
      <c r="CS1099" s="142"/>
      <c r="CT1099" s="142"/>
      <c r="CU1099" s="142"/>
      <c r="CV1099" s="142"/>
      <c r="CW1099" s="142"/>
      <c r="CX1099" s="142"/>
      <c r="CY1099" s="142"/>
      <c r="CZ1099" s="142"/>
      <c r="DA1099" s="142"/>
      <c r="DB1099" s="142"/>
      <c r="DC1099" s="142"/>
      <c r="DD1099" s="142"/>
      <c r="DE1099" s="142"/>
      <c r="DF1099" s="142"/>
      <c r="DG1099" s="142"/>
      <c r="DH1099" s="142"/>
      <c r="DI1099" s="142"/>
      <c r="DJ1099" s="142"/>
      <c r="DK1099" s="142"/>
      <c r="DL1099" s="142"/>
      <c r="DM1099" s="142"/>
      <c r="DN1099" s="142"/>
      <c r="DO1099" s="142"/>
      <c r="DP1099" s="142"/>
      <c r="DQ1099" s="142"/>
      <c r="DR1099" s="142"/>
      <c r="DS1099" s="142"/>
      <c r="DT1099" s="142"/>
      <c r="DU1099" s="142"/>
      <c r="DV1099" s="142"/>
      <c r="DW1099" s="142"/>
      <c r="DX1099" s="142"/>
      <c r="DY1099" s="142"/>
      <c r="DZ1099" s="142"/>
      <c r="EA1099" s="142"/>
      <c r="EB1099" s="142"/>
      <c r="EC1099" s="142"/>
      <c r="ED1099" s="142"/>
      <c r="EE1099" s="142"/>
      <c r="EF1099" s="142"/>
      <c r="EG1099" s="142"/>
      <c r="EH1099" s="142"/>
      <c r="EI1099" s="142"/>
      <c r="EJ1099" s="142"/>
      <c r="EK1099" s="142"/>
      <c r="EL1099" s="142"/>
      <c r="EM1099" s="142"/>
      <c r="EN1099" s="142"/>
      <c r="EO1099" s="142"/>
      <c r="EP1099" s="142"/>
      <c r="EQ1099" s="142"/>
      <c r="ER1099" s="142"/>
      <c r="ES1099" s="142"/>
      <c r="ET1099" s="142"/>
      <c r="EU1099" s="142"/>
      <c r="EV1099" s="142"/>
      <c r="EW1099" s="142"/>
      <c r="EX1099" s="142"/>
      <c r="EY1099" s="142"/>
      <c r="EZ1099" s="142"/>
      <c r="FA1099" s="142"/>
      <c r="FB1099" s="142"/>
      <c r="FC1099" s="142"/>
      <c r="FD1099" s="142"/>
      <c r="FE1099" s="142"/>
      <c r="FF1099" s="142"/>
      <c r="FG1099" s="142"/>
      <c r="FH1099" s="142"/>
      <c r="FI1099" s="142"/>
      <c r="FJ1099" s="142"/>
      <c r="FK1099" s="142"/>
      <c r="FL1099" s="142"/>
      <c r="FM1099" s="142"/>
      <c r="FN1099" s="142"/>
      <c r="FO1099" s="142"/>
      <c r="FP1099" s="142"/>
      <c r="FQ1099" s="142"/>
      <c r="FR1099" s="142"/>
      <c r="FS1099" s="142"/>
      <c r="FT1099" s="142"/>
      <c r="FU1099" s="142"/>
      <c r="FV1099" s="142"/>
      <c r="FW1099" s="142"/>
      <c r="FX1099" s="142"/>
      <c r="FY1099" s="142"/>
      <c r="FZ1099" s="142"/>
      <c r="GA1099" s="142"/>
      <c r="GB1099" s="142"/>
      <c r="GC1099" s="142"/>
      <c r="GD1099" s="142"/>
      <c r="GE1099" s="142"/>
      <c r="GF1099" s="142"/>
      <c r="GG1099" s="142"/>
      <c r="GH1099" s="142"/>
      <c r="GI1099" s="142"/>
      <c r="GJ1099" s="142"/>
      <c r="GK1099" s="142"/>
      <c r="GL1099" s="142"/>
      <c r="GM1099" s="142"/>
      <c r="GN1099" s="142"/>
      <c r="GO1099" s="142"/>
      <c r="GP1099" s="142"/>
      <c r="GQ1099" s="142"/>
      <c r="GR1099" s="142"/>
      <c r="GS1099" s="142"/>
      <c r="GT1099" s="142"/>
      <c r="GU1099" s="142"/>
      <c r="GV1099" s="142"/>
      <c r="GW1099" s="142"/>
      <c r="GX1099" s="142"/>
      <c r="GY1099" s="142"/>
      <c r="GZ1099" s="142"/>
      <c r="HA1099" s="142"/>
      <c r="HB1099" s="142"/>
      <c r="HC1099" s="142"/>
      <c r="HD1099" s="142"/>
      <c r="HE1099" s="142"/>
      <c r="HF1099" s="142"/>
      <c r="HG1099" s="142"/>
      <c r="HH1099" s="142"/>
      <c r="HI1099" s="142"/>
      <c r="HJ1099" s="142"/>
      <c r="HK1099" s="142"/>
      <c r="HL1099" s="142"/>
      <c r="HM1099" s="142"/>
      <c r="HN1099" s="142"/>
      <c r="HO1099" s="142"/>
      <c r="HP1099" s="142"/>
      <c r="HQ1099" s="142"/>
      <c r="HR1099" s="142"/>
    </row>
    <row r="1100" spans="1:226" s="139" customFormat="1" ht="11.25" hidden="1" customHeight="1">
      <c r="A1100" s="93" t="s">
        <v>1748</v>
      </c>
      <c r="B1100" s="93" t="s">
        <v>151</v>
      </c>
      <c r="C1100" s="94" t="s">
        <v>29</v>
      </c>
      <c r="D1100" s="58">
        <v>-1295.4000000000001</v>
      </c>
      <c r="E1100" s="58"/>
      <c r="F1100" s="58"/>
      <c r="G1100" s="165"/>
      <c r="H1100" s="165"/>
      <c r="I1100" s="165"/>
      <c r="J1100" s="165"/>
      <c r="K1100" s="165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  <c r="BT1100" s="142"/>
      <c r="BU1100" s="142"/>
      <c r="BV1100" s="142"/>
      <c r="BW1100" s="142"/>
      <c r="BX1100" s="142"/>
      <c r="BY1100" s="142"/>
      <c r="BZ1100" s="142"/>
      <c r="CA1100" s="142"/>
      <c r="CB1100" s="142"/>
      <c r="CC1100" s="142"/>
      <c r="CD1100" s="142"/>
      <c r="CE1100" s="142"/>
      <c r="CF1100" s="142"/>
      <c r="CG1100" s="142"/>
      <c r="CH1100" s="142"/>
      <c r="CI1100" s="142"/>
      <c r="CJ1100" s="142"/>
      <c r="CK1100" s="142"/>
      <c r="CL1100" s="142"/>
      <c r="CM1100" s="142"/>
      <c r="CN1100" s="142"/>
      <c r="CO1100" s="142"/>
      <c r="CP1100" s="142"/>
      <c r="CQ1100" s="142"/>
      <c r="CR1100" s="142"/>
      <c r="CS1100" s="142"/>
      <c r="CT1100" s="142"/>
      <c r="CU1100" s="142"/>
      <c r="CV1100" s="142"/>
      <c r="CW1100" s="142"/>
      <c r="CX1100" s="142"/>
      <c r="CY1100" s="142"/>
      <c r="CZ1100" s="142"/>
      <c r="DA1100" s="142"/>
      <c r="DB1100" s="142"/>
      <c r="DC1100" s="142"/>
      <c r="DD1100" s="142"/>
      <c r="DE1100" s="142"/>
      <c r="DF1100" s="142"/>
      <c r="DG1100" s="142"/>
      <c r="DH1100" s="142"/>
      <c r="DI1100" s="142"/>
      <c r="DJ1100" s="142"/>
      <c r="DK1100" s="142"/>
      <c r="DL1100" s="142"/>
      <c r="DM1100" s="142"/>
      <c r="DN1100" s="142"/>
      <c r="DO1100" s="142"/>
      <c r="DP1100" s="142"/>
      <c r="DQ1100" s="142"/>
      <c r="DR1100" s="142"/>
      <c r="DS1100" s="142"/>
      <c r="DT1100" s="142"/>
      <c r="DU1100" s="142"/>
      <c r="DV1100" s="142"/>
      <c r="DW1100" s="142"/>
      <c r="DX1100" s="142"/>
      <c r="DY1100" s="142"/>
      <c r="DZ1100" s="142"/>
      <c r="EA1100" s="142"/>
      <c r="EB1100" s="142"/>
      <c r="EC1100" s="142"/>
      <c r="ED1100" s="142"/>
      <c r="EE1100" s="142"/>
      <c r="EF1100" s="142"/>
      <c r="EG1100" s="142"/>
      <c r="EH1100" s="142"/>
      <c r="EI1100" s="142"/>
      <c r="EJ1100" s="142"/>
      <c r="EK1100" s="142"/>
      <c r="EL1100" s="142"/>
      <c r="EM1100" s="142"/>
      <c r="EN1100" s="142"/>
      <c r="EO1100" s="142"/>
      <c r="EP1100" s="142"/>
      <c r="EQ1100" s="142"/>
      <c r="ER1100" s="142"/>
      <c r="ES1100" s="142"/>
      <c r="ET1100" s="142"/>
      <c r="EU1100" s="142"/>
      <c r="EV1100" s="142"/>
      <c r="EW1100" s="142"/>
      <c r="EX1100" s="142"/>
      <c r="EY1100" s="142"/>
      <c r="EZ1100" s="142"/>
      <c r="FA1100" s="142"/>
      <c r="FB1100" s="142"/>
      <c r="FC1100" s="142"/>
      <c r="FD1100" s="142"/>
      <c r="FE1100" s="142"/>
      <c r="FF1100" s="142"/>
      <c r="FG1100" s="142"/>
      <c r="FH1100" s="142"/>
      <c r="FI1100" s="142"/>
      <c r="FJ1100" s="142"/>
      <c r="FK1100" s="142"/>
      <c r="FL1100" s="142"/>
      <c r="FM1100" s="142"/>
      <c r="FN1100" s="142"/>
      <c r="FO1100" s="142"/>
      <c r="FP1100" s="142"/>
      <c r="FQ1100" s="142"/>
      <c r="FR1100" s="142"/>
      <c r="FS1100" s="142"/>
      <c r="FT1100" s="142"/>
      <c r="FU1100" s="142"/>
      <c r="FV1100" s="142"/>
      <c r="FW1100" s="142"/>
      <c r="FX1100" s="142"/>
      <c r="FY1100" s="142"/>
      <c r="FZ1100" s="142"/>
      <c r="GA1100" s="142"/>
      <c r="GB1100" s="142"/>
      <c r="GC1100" s="142"/>
      <c r="GD1100" s="142"/>
      <c r="GE1100" s="142"/>
      <c r="GF1100" s="142"/>
      <c r="GG1100" s="142"/>
      <c r="GH1100" s="142"/>
      <c r="GI1100" s="142"/>
      <c r="GJ1100" s="142"/>
      <c r="GK1100" s="142"/>
      <c r="GL1100" s="142"/>
      <c r="GM1100" s="142"/>
      <c r="GN1100" s="142"/>
      <c r="GO1100" s="142"/>
      <c r="GP1100" s="142"/>
      <c r="GQ1100" s="142"/>
      <c r="GR1100" s="142"/>
      <c r="GS1100" s="142"/>
      <c r="GT1100" s="142"/>
      <c r="GU1100" s="142"/>
      <c r="GV1100" s="142"/>
      <c r="GW1100" s="142"/>
      <c r="GX1100" s="142"/>
      <c r="GY1100" s="142"/>
      <c r="GZ1100" s="142"/>
      <c r="HA1100" s="142"/>
      <c r="HB1100" s="142"/>
      <c r="HC1100" s="142"/>
      <c r="HD1100" s="142"/>
      <c r="HE1100" s="142"/>
      <c r="HF1100" s="142"/>
      <c r="HG1100" s="142"/>
      <c r="HH1100" s="142"/>
      <c r="HI1100" s="142"/>
      <c r="HJ1100" s="142"/>
      <c r="HK1100" s="142"/>
      <c r="HL1100" s="142"/>
      <c r="HM1100" s="142"/>
      <c r="HN1100" s="142"/>
      <c r="HO1100" s="142"/>
      <c r="HP1100" s="142"/>
      <c r="HQ1100" s="142"/>
      <c r="HR1100" s="142"/>
    </row>
    <row r="1101" spans="1:226" s="139" customFormat="1" ht="11.25" hidden="1" customHeight="1">
      <c r="A1101" s="93" t="s">
        <v>2834</v>
      </c>
      <c r="B1101" s="93" t="s">
        <v>198</v>
      </c>
      <c r="C1101" s="94" t="s">
        <v>173</v>
      </c>
      <c r="D1101" s="58">
        <v>-127.15</v>
      </c>
      <c r="E1101" s="58"/>
      <c r="F1101" s="58"/>
      <c r="G1101" s="165"/>
      <c r="H1101" s="165"/>
      <c r="I1101" s="165"/>
      <c r="J1101" s="165"/>
      <c r="K1101" s="165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  <c r="BT1101" s="142"/>
      <c r="BU1101" s="142"/>
      <c r="BV1101" s="142"/>
      <c r="BW1101" s="142"/>
      <c r="BX1101" s="142"/>
      <c r="BY1101" s="142"/>
      <c r="BZ1101" s="142"/>
      <c r="CA1101" s="142"/>
      <c r="CB1101" s="142"/>
      <c r="CC1101" s="142"/>
      <c r="CD1101" s="142"/>
      <c r="CE1101" s="142"/>
      <c r="CF1101" s="142"/>
      <c r="CG1101" s="142"/>
      <c r="CH1101" s="142"/>
      <c r="CI1101" s="142"/>
      <c r="CJ1101" s="142"/>
      <c r="CK1101" s="142"/>
      <c r="CL1101" s="142"/>
      <c r="CM1101" s="142"/>
      <c r="CN1101" s="142"/>
      <c r="CO1101" s="142"/>
      <c r="CP1101" s="142"/>
      <c r="CQ1101" s="142"/>
      <c r="CR1101" s="142"/>
      <c r="CS1101" s="142"/>
      <c r="CT1101" s="142"/>
      <c r="CU1101" s="142"/>
      <c r="CV1101" s="142"/>
      <c r="CW1101" s="142"/>
      <c r="CX1101" s="142"/>
      <c r="CY1101" s="142"/>
      <c r="CZ1101" s="142"/>
      <c r="DA1101" s="142"/>
      <c r="DB1101" s="142"/>
      <c r="DC1101" s="142"/>
      <c r="DD1101" s="142"/>
      <c r="DE1101" s="142"/>
      <c r="DF1101" s="142"/>
      <c r="DG1101" s="142"/>
      <c r="DH1101" s="142"/>
      <c r="DI1101" s="142"/>
      <c r="DJ1101" s="142"/>
      <c r="DK1101" s="142"/>
      <c r="DL1101" s="142"/>
      <c r="DM1101" s="142"/>
      <c r="DN1101" s="142"/>
      <c r="DO1101" s="142"/>
      <c r="DP1101" s="142"/>
      <c r="DQ1101" s="142"/>
      <c r="DR1101" s="142"/>
      <c r="DS1101" s="142"/>
      <c r="DT1101" s="142"/>
      <c r="DU1101" s="142"/>
      <c r="DV1101" s="142"/>
      <c r="DW1101" s="142"/>
      <c r="DX1101" s="142"/>
      <c r="DY1101" s="142"/>
      <c r="DZ1101" s="142"/>
      <c r="EA1101" s="142"/>
      <c r="EB1101" s="142"/>
      <c r="EC1101" s="142"/>
      <c r="ED1101" s="142"/>
      <c r="EE1101" s="142"/>
      <c r="EF1101" s="142"/>
      <c r="EG1101" s="142"/>
      <c r="EH1101" s="142"/>
      <c r="EI1101" s="142"/>
      <c r="EJ1101" s="142"/>
      <c r="EK1101" s="142"/>
      <c r="EL1101" s="142"/>
      <c r="EM1101" s="142"/>
      <c r="EN1101" s="142"/>
      <c r="EO1101" s="142"/>
      <c r="EP1101" s="142"/>
      <c r="EQ1101" s="142"/>
      <c r="ER1101" s="142"/>
      <c r="ES1101" s="142"/>
      <c r="ET1101" s="142"/>
      <c r="EU1101" s="142"/>
      <c r="EV1101" s="142"/>
      <c r="EW1101" s="142"/>
      <c r="EX1101" s="142"/>
      <c r="EY1101" s="142"/>
      <c r="EZ1101" s="142"/>
      <c r="FA1101" s="142"/>
      <c r="FB1101" s="142"/>
      <c r="FC1101" s="142"/>
      <c r="FD1101" s="142"/>
      <c r="FE1101" s="142"/>
      <c r="FF1101" s="142"/>
      <c r="FG1101" s="142"/>
      <c r="FH1101" s="142"/>
      <c r="FI1101" s="142"/>
      <c r="FJ1101" s="142"/>
      <c r="FK1101" s="142"/>
      <c r="FL1101" s="142"/>
      <c r="FM1101" s="142"/>
      <c r="FN1101" s="142"/>
      <c r="FO1101" s="142"/>
      <c r="FP1101" s="142"/>
      <c r="FQ1101" s="142"/>
      <c r="FR1101" s="142"/>
      <c r="FS1101" s="142"/>
      <c r="FT1101" s="142"/>
      <c r="FU1101" s="142"/>
      <c r="FV1101" s="142"/>
      <c r="FW1101" s="142"/>
      <c r="FX1101" s="142"/>
      <c r="FY1101" s="142"/>
      <c r="FZ1101" s="142"/>
      <c r="GA1101" s="142"/>
      <c r="GB1101" s="142"/>
      <c r="GC1101" s="142"/>
      <c r="GD1101" s="142"/>
      <c r="GE1101" s="142"/>
      <c r="GF1101" s="142"/>
      <c r="GG1101" s="142"/>
      <c r="GH1101" s="142"/>
      <c r="GI1101" s="142"/>
      <c r="GJ1101" s="142"/>
      <c r="GK1101" s="142"/>
      <c r="GL1101" s="142"/>
      <c r="GM1101" s="142"/>
      <c r="GN1101" s="142"/>
      <c r="GO1101" s="142"/>
      <c r="GP1101" s="142"/>
      <c r="GQ1101" s="142"/>
      <c r="GR1101" s="142"/>
      <c r="GS1101" s="142"/>
      <c r="GT1101" s="142"/>
      <c r="GU1101" s="142"/>
      <c r="GV1101" s="142"/>
      <c r="GW1101" s="142"/>
      <c r="GX1101" s="142"/>
      <c r="GY1101" s="142"/>
      <c r="GZ1101" s="142"/>
      <c r="HA1101" s="142"/>
      <c r="HB1101" s="142"/>
      <c r="HC1101" s="142"/>
      <c r="HD1101" s="142"/>
      <c r="HE1101" s="142"/>
      <c r="HF1101" s="142"/>
      <c r="HG1101" s="142"/>
      <c r="HH1101" s="142"/>
      <c r="HI1101" s="142"/>
      <c r="HJ1101" s="142"/>
      <c r="HK1101" s="142"/>
      <c r="HL1101" s="142"/>
      <c r="HM1101" s="142"/>
      <c r="HN1101" s="142"/>
      <c r="HO1101" s="142"/>
      <c r="HP1101" s="142"/>
      <c r="HQ1101" s="142"/>
      <c r="HR1101" s="142"/>
    </row>
    <row r="1102" spans="1:226" s="139" customFormat="1" ht="11.25" hidden="1" customHeight="1">
      <c r="A1102" s="93" t="s">
        <v>2835</v>
      </c>
      <c r="B1102" s="93" t="s">
        <v>204</v>
      </c>
      <c r="C1102" s="94" t="s">
        <v>173</v>
      </c>
      <c r="D1102" s="58">
        <v>-2485.4299999999998</v>
      </c>
      <c r="E1102" s="165"/>
      <c r="F1102" s="58"/>
      <c r="G1102" s="165"/>
      <c r="H1102" s="165"/>
      <c r="I1102" s="165"/>
      <c r="J1102" s="165"/>
      <c r="K1102" s="165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  <c r="BT1102" s="142"/>
      <c r="BU1102" s="142"/>
      <c r="BV1102" s="142"/>
      <c r="BW1102" s="142"/>
      <c r="BX1102" s="142"/>
      <c r="BY1102" s="142"/>
      <c r="BZ1102" s="142"/>
      <c r="CA1102" s="142"/>
      <c r="CB1102" s="142"/>
      <c r="CC1102" s="142"/>
      <c r="CD1102" s="142"/>
      <c r="CE1102" s="142"/>
      <c r="CF1102" s="142"/>
      <c r="CG1102" s="142"/>
      <c r="CH1102" s="142"/>
      <c r="CI1102" s="142"/>
      <c r="CJ1102" s="142"/>
      <c r="CK1102" s="142"/>
      <c r="CL1102" s="142"/>
      <c r="CM1102" s="142"/>
      <c r="CN1102" s="142"/>
      <c r="CO1102" s="142"/>
      <c r="CP1102" s="142"/>
      <c r="CQ1102" s="142"/>
      <c r="CR1102" s="142"/>
      <c r="CS1102" s="142"/>
      <c r="CT1102" s="142"/>
      <c r="CU1102" s="142"/>
      <c r="CV1102" s="142"/>
      <c r="CW1102" s="142"/>
      <c r="CX1102" s="142"/>
      <c r="CY1102" s="142"/>
      <c r="CZ1102" s="142"/>
      <c r="DA1102" s="142"/>
      <c r="DB1102" s="142"/>
      <c r="DC1102" s="142"/>
      <c r="DD1102" s="142"/>
      <c r="DE1102" s="142"/>
      <c r="DF1102" s="142"/>
      <c r="DG1102" s="142"/>
      <c r="DH1102" s="142"/>
      <c r="DI1102" s="142"/>
      <c r="DJ1102" s="142"/>
      <c r="DK1102" s="142"/>
      <c r="DL1102" s="142"/>
      <c r="DM1102" s="142"/>
      <c r="DN1102" s="142"/>
      <c r="DO1102" s="142"/>
      <c r="DP1102" s="142"/>
      <c r="DQ1102" s="142"/>
      <c r="DR1102" s="142"/>
      <c r="DS1102" s="142"/>
      <c r="DT1102" s="142"/>
      <c r="DU1102" s="142"/>
      <c r="DV1102" s="142"/>
      <c r="DW1102" s="142"/>
      <c r="DX1102" s="142"/>
      <c r="DY1102" s="142"/>
      <c r="DZ1102" s="142"/>
      <c r="EA1102" s="142"/>
      <c r="EB1102" s="142"/>
      <c r="EC1102" s="142"/>
      <c r="ED1102" s="142"/>
      <c r="EE1102" s="142"/>
      <c r="EF1102" s="142"/>
      <c r="EG1102" s="142"/>
      <c r="EH1102" s="142"/>
      <c r="EI1102" s="142"/>
      <c r="EJ1102" s="142"/>
      <c r="EK1102" s="142"/>
      <c r="EL1102" s="142"/>
      <c r="EM1102" s="142"/>
      <c r="EN1102" s="142"/>
      <c r="EO1102" s="142"/>
      <c r="EP1102" s="142"/>
      <c r="EQ1102" s="142"/>
      <c r="ER1102" s="142"/>
      <c r="ES1102" s="142"/>
      <c r="ET1102" s="142"/>
      <c r="EU1102" s="142"/>
      <c r="EV1102" s="142"/>
      <c r="EW1102" s="142"/>
      <c r="EX1102" s="142"/>
      <c r="EY1102" s="142"/>
      <c r="EZ1102" s="142"/>
      <c r="FA1102" s="142"/>
      <c r="FB1102" s="142"/>
      <c r="FC1102" s="142"/>
      <c r="FD1102" s="142"/>
      <c r="FE1102" s="142"/>
      <c r="FF1102" s="142"/>
      <c r="FG1102" s="142"/>
      <c r="FH1102" s="142"/>
      <c r="FI1102" s="142"/>
      <c r="FJ1102" s="142"/>
      <c r="FK1102" s="142"/>
      <c r="FL1102" s="142"/>
      <c r="FM1102" s="142"/>
      <c r="FN1102" s="142"/>
      <c r="FO1102" s="142"/>
      <c r="FP1102" s="142"/>
      <c r="FQ1102" s="142"/>
      <c r="FR1102" s="142"/>
      <c r="FS1102" s="142"/>
      <c r="FT1102" s="142"/>
      <c r="FU1102" s="142"/>
      <c r="FV1102" s="142"/>
      <c r="FW1102" s="142"/>
      <c r="FX1102" s="142"/>
      <c r="FY1102" s="142"/>
      <c r="FZ1102" s="142"/>
      <c r="GA1102" s="142"/>
      <c r="GB1102" s="142"/>
      <c r="GC1102" s="142"/>
      <c r="GD1102" s="142"/>
      <c r="GE1102" s="142"/>
      <c r="GF1102" s="142"/>
      <c r="GG1102" s="142"/>
      <c r="GH1102" s="142"/>
      <c r="GI1102" s="142"/>
      <c r="GJ1102" s="142"/>
      <c r="GK1102" s="142"/>
      <c r="GL1102" s="142"/>
      <c r="GM1102" s="142"/>
      <c r="GN1102" s="142"/>
      <c r="GO1102" s="142"/>
      <c r="GP1102" s="142"/>
      <c r="GQ1102" s="142"/>
      <c r="GR1102" s="142"/>
      <c r="GS1102" s="142"/>
      <c r="GT1102" s="142"/>
      <c r="GU1102" s="142"/>
      <c r="GV1102" s="142"/>
      <c r="GW1102" s="142"/>
      <c r="GX1102" s="142"/>
      <c r="GY1102" s="142"/>
      <c r="GZ1102" s="142"/>
      <c r="HA1102" s="142"/>
      <c r="HB1102" s="142"/>
      <c r="HC1102" s="142"/>
      <c r="HD1102" s="142"/>
      <c r="HE1102" s="142"/>
      <c r="HF1102" s="142"/>
      <c r="HG1102" s="142"/>
      <c r="HH1102" s="142"/>
      <c r="HI1102" s="142"/>
      <c r="HJ1102" s="142"/>
      <c r="HK1102" s="142"/>
      <c r="HL1102" s="142"/>
      <c r="HM1102" s="142"/>
      <c r="HN1102" s="142"/>
      <c r="HO1102" s="142"/>
      <c r="HP1102" s="142"/>
      <c r="HQ1102" s="142"/>
      <c r="HR1102" s="142"/>
    </row>
    <row r="1103" spans="1:226" s="139" customFormat="1" ht="11.25" hidden="1" customHeight="1">
      <c r="A1103" s="93" t="s">
        <v>1877</v>
      </c>
      <c r="B1103" s="93" t="s">
        <v>1878</v>
      </c>
      <c r="C1103" s="94" t="s">
        <v>173</v>
      </c>
      <c r="D1103" s="58">
        <v>-10881.35</v>
      </c>
      <c r="E1103" s="165"/>
      <c r="F1103" s="58"/>
      <c r="G1103" s="165"/>
      <c r="H1103" s="165"/>
      <c r="I1103" s="165"/>
      <c r="J1103" s="165"/>
      <c r="K1103" s="165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  <c r="BT1103" s="142"/>
      <c r="BU1103" s="142"/>
      <c r="BV1103" s="142"/>
      <c r="BW1103" s="142"/>
      <c r="BX1103" s="142"/>
      <c r="BY1103" s="142"/>
      <c r="BZ1103" s="142"/>
      <c r="CA1103" s="142"/>
      <c r="CB1103" s="142"/>
      <c r="CC1103" s="142"/>
      <c r="CD1103" s="142"/>
      <c r="CE1103" s="142"/>
      <c r="CF1103" s="142"/>
      <c r="CG1103" s="142"/>
      <c r="CH1103" s="142"/>
      <c r="CI1103" s="142"/>
      <c r="CJ1103" s="142"/>
      <c r="CK1103" s="142"/>
      <c r="CL1103" s="142"/>
      <c r="CM1103" s="142"/>
      <c r="CN1103" s="142"/>
      <c r="CO1103" s="142"/>
      <c r="CP1103" s="142"/>
      <c r="CQ1103" s="142"/>
      <c r="CR1103" s="142"/>
      <c r="CS1103" s="142"/>
      <c r="CT1103" s="142"/>
      <c r="CU1103" s="142"/>
      <c r="CV1103" s="142"/>
      <c r="CW1103" s="142"/>
      <c r="CX1103" s="142"/>
      <c r="CY1103" s="142"/>
      <c r="CZ1103" s="142"/>
      <c r="DA1103" s="142"/>
      <c r="DB1103" s="142"/>
      <c r="DC1103" s="142"/>
      <c r="DD1103" s="142"/>
      <c r="DE1103" s="142"/>
      <c r="DF1103" s="142"/>
      <c r="DG1103" s="142"/>
      <c r="DH1103" s="142"/>
      <c r="DI1103" s="142"/>
      <c r="DJ1103" s="142"/>
      <c r="DK1103" s="142"/>
      <c r="DL1103" s="142"/>
      <c r="DM1103" s="142"/>
      <c r="DN1103" s="142"/>
      <c r="DO1103" s="142"/>
      <c r="DP1103" s="142"/>
      <c r="DQ1103" s="142"/>
      <c r="DR1103" s="142"/>
      <c r="DS1103" s="142"/>
      <c r="DT1103" s="142"/>
      <c r="DU1103" s="142"/>
      <c r="DV1103" s="142"/>
      <c r="DW1103" s="142"/>
      <c r="DX1103" s="142"/>
      <c r="DY1103" s="142"/>
      <c r="DZ1103" s="142"/>
      <c r="EA1103" s="142"/>
      <c r="EB1103" s="142"/>
      <c r="EC1103" s="142"/>
      <c r="ED1103" s="142"/>
      <c r="EE1103" s="142"/>
      <c r="EF1103" s="142"/>
      <c r="EG1103" s="142"/>
      <c r="EH1103" s="142"/>
      <c r="EI1103" s="142"/>
      <c r="EJ1103" s="142"/>
      <c r="EK1103" s="142"/>
      <c r="EL1103" s="142"/>
      <c r="EM1103" s="142"/>
      <c r="EN1103" s="142"/>
      <c r="EO1103" s="142"/>
      <c r="EP1103" s="142"/>
      <c r="EQ1103" s="142"/>
      <c r="ER1103" s="142"/>
      <c r="ES1103" s="142"/>
      <c r="ET1103" s="142"/>
      <c r="EU1103" s="142"/>
      <c r="EV1103" s="142"/>
      <c r="EW1103" s="142"/>
      <c r="EX1103" s="142"/>
      <c r="EY1103" s="142"/>
      <c r="EZ1103" s="142"/>
      <c r="FA1103" s="142"/>
      <c r="FB1103" s="142"/>
      <c r="FC1103" s="142"/>
      <c r="FD1103" s="142"/>
      <c r="FE1103" s="142"/>
      <c r="FF1103" s="142"/>
      <c r="FG1103" s="142"/>
      <c r="FH1103" s="142"/>
      <c r="FI1103" s="142"/>
      <c r="FJ1103" s="142"/>
      <c r="FK1103" s="142"/>
      <c r="FL1103" s="142"/>
      <c r="FM1103" s="142"/>
      <c r="FN1103" s="142"/>
      <c r="FO1103" s="142"/>
      <c r="FP1103" s="142"/>
      <c r="FQ1103" s="142"/>
      <c r="FR1103" s="142"/>
      <c r="FS1103" s="142"/>
      <c r="FT1103" s="142"/>
      <c r="FU1103" s="142"/>
      <c r="FV1103" s="142"/>
      <c r="FW1103" s="142"/>
      <c r="FX1103" s="142"/>
      <c r="FY1103" s="142"/>
      <c r="FZ1103" s="142"/>
      <c r="GA1103" s="142"/>
      <c r="GB1103" s="142"/>
      <c r="GC1103" s="142"/>
      <c r="GD1103" s="142"/>
      <c r="GE1103" s="142"/>
      <c r="GF1103" s="142"/>
      <c r="GG1103" s="142"/>
      <c r="GH1103" s="142"/>
      <c r="GI1103" s="142"/>
      <c r="GJ1103" s="142"/>
      <c r="GK1103" s="142"/>
      <c r="GL1103" s="142"/>
      <c r="GM1103" s="142"/>
      <c r="GN1103" s="142"/>
      <c r="GO1103" s="142"/>
      <c r="GP1103" s="142"/>
      <c r="GQ1103" s="142"/>
      <c r="GR1103" s="142"/>
      <c r="GS1103" s="142"/>
      <c r="GT1103" s="142"/>
      <c r="GU1103" s="142"/>
      <c r="GV1103" s="142"/>
      <c r="GW1103" s="142"/>
      <c r="GX1103" s="142"/>
      <c r="GY1103" s="142"/>
      <c r="GZ1103" s="142"/>
      <c r="HA1103" s="142"/>
      <c r="HB1103" s="142"/>
      <c r="HC1103" s="142"/>
      <c r="HD1103" s="142"/>
      <c r="HE1103" s="142"/>
      <c r="HF1103" s="142"/>
      <c r="HG1103" s="142"/>
      <c r="HH1103" s="142"/>
      <c r="HI1103" s="142"/>
      <c r="HJ1103" s="142"/>
      <c r="HK1103" s="142"/>
      <c r="HL1103" s="142"/>
      <c r="HM1103" s="142"/>
      <c r="HN1103" s="142"/>
      <c r="HO1103" s="142"/>
      <c r="HP1103" s="142"/>
      <c r="HQ1103" s="142"/>
      <c r="HR1103" s="142"/>
    </row>
    <row r="1104" spans="1:226" s="139" customFormat="1" ht="11.25" hidden="1" customHeight="1">
      <c r="A1104" s="93" t="s">
        <v>2836</v>
      </c>
      <c r="B1104" s="93" t="s">
        <v>1854</v>
      </c>
      <c r="C1104" s="94" t="s">
        <v>173</v>
      </c>
      <c r="D1104" s="58">
        <v>-1692.39</v>
      </c>
      <c r="E1104" s="165"/>
      <c r="F1104" s="58"/>
      <c r="G1104" s="165"/>
      <c r="H1104" s="165"/>
      <c r="I1104" s="165"/>
      <c r="J1104" s="165"/>
      <c r="K1104" s="165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  <c r="BT1104" s="142"/>
      <c r="BU1104" s="142"/>
      <c r="BV1104" s="142"/>
      <c r="BW1104" s="142"/>
      <c r="BX1104" s="142"/>
      <c r="BY1104" s="142"/>
      <c r="BZ1104" s="142"/>
      <c r="CA1104" s="142"/>
      <c r="CB1104" s="142"/>
      <c r="CC1104" s="142"/>
      <c r="CD1104" s="142"/>
      <c r="CE1104" s="142"/>
      <c r="CF1104" s="142"/>
      <c r="CG1104" s="142"/>
      <c r="CH1104" s="142"/>
      <c r="CI1104" s="142"/>
      <c r="CJ1104" s="142"/>
      <c r="CK1104" s="142"/>
      <c r="CL1104" s="142"/>
      <c r="CM1104" s="142"/>
      <c r="CN1104" s="142"/>
      <c r="CO1104" s="142"/>
      <c r="CP1104" s="142"/>
      <c r="CQ1104" s="142"/>
      <c r="CR1104" s="142"/>
      <c r="CS1104" s="142"/>
      <c r="CT1104" s="142"/>
      <c r="CU1104" s="142"/>
      <c r="CV1104" s="142"/>
      <c r="CW1104" s="142"/>
      <c r="CX1104" s="142"/>
      <c r="CY1104" s="142"/>
      <c r="CZ1104" s="142"/>
      <c r="DA1104" s="142"/>
      <c r="DB1104" s="142"/>
      <c r="DC1104" s="142"/>
      <c r="DD1104" s="142"/>
      <c r="DE1104" s="142"/>
      <c r="DF1104" s="142"/>
      <c r="DG1104" s="142"/>
      <c r="DH1104" s="142"/>
      <c r="DI1104" s="142"/>
      <c r="DJ1104" s="142"/>
      <c r="DK1104" s="142"/>
      <c r="DL1104" s="142"/>
      <c r="DM1104" s="142"/>
      <c r="DN1104" s="142"/>
      <c r="DO1104" s="142"/>
      <c r="DP1104" s="142"/>
      <c r="DQ1104" s="142"/>
      <c r="DR1104" s="142"/>
      <c r="DS1104" s="142"/>
      <c r="DT1104" s="142"/>
      <c r="DU1104" s="142"/>
      <c r="DV1104" s="142"/>
      <c r="DW1104" s="142"/>
      <c r="DX1104" s="142"/>
      <c r="DY1104" s="142"/>
      <c r="DZ1104" s="142"/>
      <c r="EA1104" s="142"/>
      <c r="EB1104" s="142"/>
      <c r="EC1104" s="142"/>
      <c r="ED1104" s="142"/>
      <c r="EE1104" s="142"/>
      <c r="EF1104" s="142"/>
      <c r="EG1104" s="142"/>
      <c r="EH1104" s="142"/>
      <c r="EI1104" s="142"/>
      <c r="EJ1104" s="142"/>
      <c r="EK1104" s="142"/>
      <c r="EL1104" s="142"/>
      <c r="EM1104" s="142"/>
      <c r="EN1104" s="142"/>
      <c r="EO1104" s="142"/>
      <c r="EP1104" s="142"/>
      <c r="EQ1104" s="142"/>
      <c r="ER1104" s="142"/>
      <c r="ES1104" s="142"/>
      <c r="ET1104" s="142"/>
      <c r="EU1104" s="142"/>
      <c r="EV1104" s="142"/>
      <c r="EW1104" s="142"/>
      <c r="EX1104" s="142"/>
      <c r="EY1104" s="142"/>
      <c r="EZ1104" s="142"/>
      <c r="FA1104" s="142"/>
      <c r="FB1104" s="142"/>
      <c r="FC1104" s="142"/>
      <c r="FD1104" s="142"/>
      <c r="FE1104" s="142"/>
      <c r="FF1104" s="142"/>
      <c r="FG1104" s="142"/>
      <c r="FH1104" s="142"/>
      <c r="FI1104" s="142"/>
      <c r="FJ1104" s="142"/>
      <c r="FK1104" s="142"/>
      <c r="FL1104" s="142"/>
      <c r="FM1104" s="142"/>
      <c r="FN1104" s="142"/>
      <c r="FO1104" s="142"/>
      <c r="FP1104" s="142"/>
      <c r="FQ1104" s="142"/>
      <c r="FR1104" s="142"/>
      <c r="FS1104" s="142"/>
      <c r="FT1104" s="142"/>
      <c r="FU1104" s="142"/>
      <c r="FV1104" s="142"/>
      <c r="FW1104" s="142"/>
      <c r="FX1104" s="142"/>
      <c r="FY1104" s="142"/>
      <c r="FZ1104" s="142"/>
      <c r="GA1104" s="142"/>
      <c r="GB1104" s="142"/>
      <c r="GC1104" s="142"/>
      <c r="GD1104" s="142"/>
      <c r="GE1104" s="142"/>
      <c r="GF1104" s="142"/>
      <c r="GG1104" s="142"/>
      <c r="GH1104" s="142"/>
      <c r="GI1104" s="142"/>
      <c r="GJ1104" s="142"/>
      <c r="GK1104" s="142"/>
      <c r="GL1104" s="142"/>
      <c r="GM1104" s="142"/>
      <c r="GN1104" s="142"/>
      <c r="GO1104" s="142"/>
      <c r="GP1104" s="142"/>
      <c r="GQ1104" s="142"/>
      <c r="GR1104" s="142"/>
      <c r="GS1104" s="142"/>
      <c r="GT1104" s="142"/>
      <c r="GU1104" s="142"/>
      <c r="GV1104" s="142"/>
      <c r="GW1104" s="142"/>
      <c r="GX1104" s="142"/>
      <c r="GY1104" s="142"/>
      <c r="GZ1104" s="142"/>
      <c r="HA1104" s="142"/>
      <c r="HB1104" s="142"/>
      <c r="HC1104" s="142"/>
      <c r="HD1104" s="142"/>
      <c r="HE1104" s="142"/>
      <c r="HF1104" s="142"/>
      <c r="HG1104" s="142"/>
      <c r="HH1104" s="142"/>
      <c r="HI1104" s="142"/>
      <c r="HJ1104" s="142"/>
      <c r="HK1104" s="142"/>
      <c r="HL1104" s="142"/>
      <c r="HM1104" s="142"/>
      <c r="HN1104" s="142"/>
      <c r="HO1104" s="142"/>
      <c r="HP1104" s="142"/>
      <c r="HQ1104" s="142"/>
      <c r="HR1104" s="142"/>
    </row>
    <row r="1105" spans="1:226" s="139" customFormat="1" ht="11.25" hidden="1" customHeight="1">
      <c r="A1105" s="93" t="s">
        <v>2837</v>
      </c>
      <c r="B1105" s="93" t="s">
        <v>1852</v>
      </c>
      <c r="C1105" s="94" t="s">
        <v>173</v>
      </c>
      <c r="D1105" s="58">
        <v>-7143.01</v>
      </c>
      <c r="E1105" s="165"/>
      <c r="F1105" s="58"/>
      <c r="G1105" s="165"/>
      <c r="H1105" s="165"/>
      <c r="I1105" s="165"/>
      <c r="J1105" s="165"/>
      <c r="K1105" s="165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  <c r="BT1105" s="142"/>
      <c r="BU1105" s="142"/>
      <c r="BV1105" s="142"/>
      <c r="BW1105" s="142"/>
      <c r="BX1105" s="142"/>
      <c r="BY1105" s="142"/>
      <c r="BZ1105" s="142"/>
      <c r="CA1105" s="142"/>
      <c r="CB1105" s="142"/>
      <c r="CC1105" s="142"/>
      <c r="CD1105" s="142"/>
      <c r="CE1105" s="142"/>
      <c r="CF1105" s="142"/>
      <c r="CG1105" s="142"/>
      <c r="CH1105" s="142"/>
      <c r="CI1105" s="142"/>
      <c r="CJ1105" s="142"/>
      <c r="CK1105" s="142"/>
      <c r="CL1105" s="142"/>
      <c r="CM1105" s="142"/>
      <c r="CN1105" s="142"/>
      <c r="CO1105" s="142"/>
      <c r="CP1105" s="142"/>
      <c r="CQ1105" s="142"/>
      <c r="CR1105" s="142"/>
      <c r="CS1105" s="142"/>
      <c r="CT1105" s="142"/>
      <c r="CU1105" s="142"/>
      <c r="CV1105" s="142"/>
      <c r="CW1105" s="142"/>
      <c r="CX1105" s="142"/>
      <c r="CY1105" s="142"/>
      <c r="CZ1105" s="142"/>
      <c r="DA1105" s="142"/>
      <c r="DB1105" s="142"/>
      <c r="DC1105" s="142"/>
      <c r="DD1105" s="142"/>
      <c r="DE1105" s="142"/>
      <c r="DF1105" s="142"/>
      <c r="DG1105" s="142"/>
      <c r="DH1105" s="142"/>
      <c r="DI1105" s="142"/>
      <c r="DJ1105" s="142"/>
      <c r="DK1105" s="142"/>
      <c r="DL1105" s="142"/>
      <c r="DM1105" s="142"/>
      <c r="DN1105" s="142"/>
      <c r="DO1105" s="142"/>
      <c r="DP1105" s="142"/>
      <c r="DQ1105" s="142"/>
      <c r="DR1105" s="142"/>
      <c r="DS1105" s="142"/>
      <c r="DT1105" s="142"/>
      <c r="DU1105" s="142"/>
      <c r="DV1105" s="142"/>
      <c r="DW1105" s="142"/>
      <c r="DX1105" s="142"/>
      <c r="DY1105" s="142"/>
      <c r="DZ1105" s="142"/>
      <c r="EA1105" s="142"/>
      <c r="EB1105" s="142"/>
      <c r="EC1105" s="142"/>
      <c r="ED1105" s="142"/>
      <c r="EE1105" s="142"/>
      <c r="EF1105" s="142"/>
      <c r="EG1105" s="142"/>
      <c r="EH1105" s="142"/>
      <c r="EI1105" s="142"/>
      <c r="EJ1105" s="142"/>
      <c r="EK1105" s="142"/>
      <c r="EL1105" s="142"/>
      <c r="EM1105" s="142"/>
      <c r="EN1105" s="142"/>
      <c r="EO1105" s="142"/>
      <c r="EP1105" s="142"/>
      <c r="EQ1105" s="142"/>
      <c r="ER1105" s="142"/>
      <c r="ES1105" s="142"/>
      <c r="ET1105" s="142"/>
      <c r="EU1105" s="142"/>
      <c r="EV1105" s="142"/>
      <c r="EW1105" s="142"/>
      <c r="EX1105" s="142"/>
      <c r="EY1105" s="142"/>
      <c r="EZ1105" s="142"/>
      <c r="FA1105" s="142"/>
      <c r="FB1105" s="142"/>
      <c r="FC1105" s="142"/>
      <c r="FD1105" s="142"/>
      <c r="FE1105" s="142"/>
      <c r="FF1105" s="142"/>
      <c r="FG1105" s="142"/>
      <c r="FH1105" s="142"/>
      <c r="FI1105" s="142"/>
      <c r="FJ1105" s="142"/>
      <c r="FK1105" s="142"/>
      <c r="FL1105" s="142"/>
      <c r="FM1105" s="142"/>
      <c r="FN1105" s="142"/>
      <c r="FO1105" s="142"/>
      <c r="FP1105" s="142"/>
      <c r="FQ1105" s="142"/>
      <c r="FR1105" s="142"/>
      <c r="FS1105" s="142"/>
      <c r="FT1105" s="142"/>
      <c r="FU1105" s="142"/>
      <c r="FV1105" s="142"/>
      <c r="FW1105" s="142"/>
      <c r="FX1105" s="142"/>
      <c r="FY1105" s="142"/>
      <c r="FZ1105" s="142"/>
      <c r="GA1105" s="142"/>
      <c r="GB1105" s="142"/>
      <c r="GC1105" s="142"/>
      <c r="GD1105" s="142"/>
      <c r="GE1105" s="142"/>
      <c r="GF1105" s="142"/>
      <c r="GG1105" s="142"/>
      <c r="GH1105" s="142"/>
      <c r="GI1105" s="142"/>
      <c r="GJ1105" s="142"/>
      <c r="GK1105" s="142"/>
      <c r="GL1105" s="142"/>
      <c r="GM1105" s="142"/>
      <c r="GN1105" s="142"/>
      <c r="GO1105" s="142"/>
      <c r="GP1105" s="142"/>
      <c r="GQ1105" s="142"/>
      <c r="GR1105" s="142"/>
      <c r="GS1105" s="142"/>
      <c r="GT1105" s="142"/>
      <c r="GU1105" s="142"/>
      <c r="GV1105" s="142"/>
      <c r="GW1105" s="142"/>
      <c r="GX1105" s="142"/>
      <c r="GY1105" s="142"/>
      <c r="GZ1105" s="142"/>
      <c r="HA1105" s="142"/>
      <c r="HB1105" s="142"/>
      <c r="HC1105" s="142"/>
      <c r="HD1105" s="142"/>
      <c r="HE1105" s="142"/>
      <c r="HF1105" s="142"/>
      <c r="HG1105" s="142"/>
      <c r="HH1105" s="142"/>
      <c r="HI1105" s="142"/>
      <c r="HJ1105" s="142"/>
      <c r="HK1105" s="142"/>
      <c r="HL1105" s="142"/>
      <c r="HM1105" s="142"/>
      <c r="HN1105" s="142"/>
      <c r="HO1105" s="142"/>
      <c r="HP1105" s="142"/>
      <c r="HQ1105" s="142"/>
      <c r="HR1105" s="142"/>
    </row>
    <row r="1106" spans="1:226" s="139" customFormat="1" ht="11.25" hidden="1" customHeight="1">
      <c r="A1106" s="93" t="s">
        <v>2836</v>
      </c>
      <c r="B1106" s="93" t="s">
        <v>1854</v>
      </c>
      <c r="C1106" s="94" t="s">
        <v>173</v>
      </c>
      <c r="D1106" s="58">
        <v>-2831.66</v>
      </c>
      <c r="E1106" s="165"/>
      <c r="F1106" s="58"/>
      <c r="G1106" s="165"/>
      <c r="H1106" s="165"/>
      <c r="I1106" s="165"/>
      <c r="J1106" s="165"/>
      <c r="K1106" s="165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  <c r="BT1106" s="142"/>
      <c r="BU1106" s="142"/>
      <c r="BV1106" s="142"/>
      <c r="BW1106" s="142"/>
      <c r="BX1106" s="142"/>
      <c r="BY1106" s="142"/>
      <c r="BZ1106" s="142"/>
      <c r="CA1106" s="142"/>
      <c r="CB1106" s="142"/>
      <c r="CC1106" s="142"/>
      <c r="CD1106" s="142"/>
      <c r="CE1106" s="142"/>
      <c r="CF1106" s="142"/>
      <c r="CG1106" s="142"/>
      <c r="CH1106" s="142"/>
      <c r="CI1106" s="142"/>
      <c r="CJ1106" s="142"/>
      <c r="CK1106" s="142"/>
      <c r="CL1106" s="142"/>
      <c r="CM1106" s="142"/>
      <c r="CN1106" s="142"/>
      <c r="CO1106" s="142"/>
      <c r="CP1106" s="142"/>
      <c r="CQ1106" s="142"/>
      <c r="CR1106" s="142"/>
      <c r="CS1106" s="142"/>
      <c r="CT1106" s="142"/>
      <c r="CU1106" s="142"/>
      <c r="CV1106" s="142"/>
      <c r="CW1106" s="142"/>
      <c r="CX1106" s="142"/>
      <c r="CY1106" s="142"/>
      <c r="CZ1106" s="142"/>
      <c r="DA1106" s="142"/>
      <c r="DB1106" s="142"/>
      <c r="DC1106" s="142"/>
      <c r="DD1106" s="142"/>
      <c r="DE1106" s="142"/>
      <c r="DF1106" s="142"/>
      <c r="DG1106" s="142"/>
      <c r="DH1106" s="142"/>
      <c r="DI1106" s="142"/>
      <c r="DJ1106" s="142"/>
      <c r="DK1106" s="142"/>
      <c r="DL1106" s="142"/>
      <c r="DM1106" s="142"/>
      <c r="DN1106" s="142"/>
      <c r="DO1106" s="142"/>
      <c r="DP1106" s="142"/>
      <c r="DQ1106" s="142"/>
      <c r="DR1106" s="142"/>
      <c r="DS1106" s="142"/>
      <c r="DT1106" s="142"/>
      <c r="DU1106" s="142"/>
      <c r="DV1106" s="142"/>
      <c r="DW1106" s="142"/>
      <c r="DX1106" s="142"/>
      <c r="DY1106" s="142"/>
      <c r="DZ1106" s="142"/>
      <c r="EA1106" s="142"/>
      <c r="EB1106" s="142"/>
      <c r="EC1106" s="142"/>
      <c r="ED1106" s="142"/>
      <c r="EE1106" s="142"/>
      <c r="EF1106" s="142"/>
      <c r="EG1106" s="142"/>
      <c r="EH1106" s="142"/>
      <c r="EI1106" s="142"/>
      <c r="EJ1106" s="142"/>
      <c r="EK1106" s="142"/>
      <c r="EL1106" s="142"/>
      <c r="EM1106" s="142"/>
      <c r="EN1106" s="142"/>
      <c r="EO1106" s="142"/>
      <c r="EP1106" s="142"/>
      <c r="EQ1106" s="142"/>
      <c r="ER1106" s="142"/>
      <c r="ES1106" s="142"/>
      <c r="ET1106" s="142"/>
      <c r="EU1106" s="142"/>
      <c r="EV1106" s="142"/>
      <c r="EW1106" s="142"/>
      <c r="EX1106" s="142"/>
      <c r="EY1106" s="142"/>
      <c r="EZ1106" s="142"/>
      <c r="FA1106" s="142"/>
      <c r="FB1106" s="142"/>
      <c r="FC1106" s="142"/>
      <c r="FD1106" s="142"/>
      <c r="FE1106" s="142"/>
      <c r="FF1106" s="142"/>
      <c r="FG1106" s="142"/>
      <c r="FH1106" s="142"/>
      <c r="FI1106" s="142"/>
      <c r="FJ1106" s="142"/>
      <c r="FK1106" s="142"/>
      <c r="FL1106" s="142"/>
      <c r="FM1106" s="142"/>
      <c r="FN1106" s="142"/>
      <c r="FO1106" s="142"/>
      <c r="FP1106" s="142"/>
      <c r="FQ1106" s="142"/>
      <c r="FR1106" s="142"/>
      <c r="FS1106" s="142"/>
      <c r="FT1106" s="142"/>
      <c r="FU1106" s="142"/>
      <c r="FV1106" s="142"/>
      <c r="FW1106" s="142"/>
      <c r="FX1106" s="142"/>
      <c r="FY1106" s="142"/>
      <c r="FZ1106" s="142"/>
      <c r="GA1106" s="142"/>
      <c r="GB1106" s="142"/>
      <c r="GC1106" s="142"/>
      <c r="GD1106" s="142"/>
      <c r="GE1106" s="142"/>
      <c r="GF1106" s="142"/>
      <c r="GG1106" s="142"/>
      <c r="GH1106" s="142"/>
      <c r="GI1106" s="142"/>
      <c r="GJ1106" s="142"/>
      <c r="GK1106" s="142"/>
      <c r="GL1106" s="142"/>
      <c r="GM1106" s="142"/>
      <c r="GN1106" s="142"/>
      <c r="GO1106" s="142"/>
      <c r="GP1106" s="142"/>
      <c r="GQ1106" s="142"/>
      <c r="GR1106" s="142"/>
      <c r="GS1106" s="142"/>
      <c r="GT1106" s="142"/>
      <c r="GU1106" s="142"/>
      <c r="GV1106" s="142"/>
      <c r="GW1106" s="142"/>
      <c r="GX1106" s="142"/>
      <c r="GY1106" s="142"/>
      <c r="GZ1106" s="142"/>
      <c r="HA1106" s="142"/>
      <c r="HB1106" s="142"/>
      <c r="HC1106" s="142"/>
      <c r="HD1106" s="142"/>
      <c r="HE1106" s="142"/>
      <c r="HF1106" s="142"/>
      <c r="HG1106" s="142"/>
      <c r="HH1106" s="142"/>
      <c r="HI1106" s="142"/>
      <c r="HJ1106" s="142"/>
      <c r="HK1106" s="142"/>
      <c r="HL1106" s="142"/>
      <c r="HM1106" s="142"/>
      <c r="HN1106" s="142"/>
      <c r="HO1106" s="142"/>
      <c r="HP1106" s="142"/>
      <c r="HQ1106" s="142"/>
      <c r="HR1106" s="142"/>
    </row>
    <row r="1107" spans="1:226" s="139" customFormat="1" ht="11.25" hidden="1" customHeight="1">
      <c r="A1107" s="93" t="s">
        <v>1882</v>
      </c>
      <c r="B1107" s="93" t="s">
        <v>1883</v>
      </c>
      <c r="C1107" s="94" t="s">
        <v>224</v>
      </c>
      <c r="D1107" s="58">
        <v>-313.33999999999997</v>
      </c>
      <c r="E1107" s="165"/>
      <c r="F1107" s="58"/>
      <c r="G1107" s="165"/>
      <c r="H1107" s="165"/>
      <c r="I1107" s="165"/>
      <c r="J1107" s="165"/>
      <c r="K1107" s="165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  <c r="BT1107" s="142"/>
      <c r="BU1107" s="142"/>
      <c r="BV1107" s="142"/>
      <c r="BW1107" s="142"/>
      <c r="BX1107" s="142"/>
      <c r="BY1107" s="142"/>
      <c r="BZ1107" s="142"/>
      <c r="CA1107" s="142"/>
      <c r="CB1107" s="142"/>
      <c r="CC1107" s="142"/>
      <c r="CD1107" s="142"/>
      <c r="CE1107" s="142"/>
      <c r="CF1107" s="142"/>
      <c r="CG1107" s="142"/>
      <c r="CH1107" s="142"/>
      <c r="CI1107" s="142"/>
      <c r="CJ1107" s="142"/>
      <c r="CK1107" s="142"/>
      <c r="CL1107" s="142"/>
      <c r="CM1107" s="142"/>
      <c r="CN1107" s="142"/>
      <c r="CO1107" s="142"/>
      <c r="CP1107" s="142"/>
      <c r="CQ1107" s="142"/>
      <c r="CR1107" s="142"/>
      <c r="CS1107" s="142"/>
      <c r="CT1107" s="142"/>
      <c r="CU1107" s="142"/>
      <c r="CV1107" s="142"/>
      <c r="CW1107" s="142"/>
      <c r="CX1107" s="142"/>
      <c r="CY1107" s="142"/>
      <c r="CZ1107" s="142"/>
      <c r="DA1107" s="142"/>
      <c r="DB1107" s="142"/>
      <c r="DC1107" s="142"/>
      <c r="DD1107" s="142"/>
      <c r="DE1107" s="142"/>
      <c r="DF1107" s="142"/>
      <c r="DG1107" s="142"/>
      <c r="DH1107" s="142"/>
      <c r="DI1107" s="142"/>
      <c r="DJ1107" s="142"/>
      <c r="DK1107" s="142"/>
      <c r="DL1107" s="142"/>
      <c r="DM1107" s="142"/>
      <c r="DN1107" s="142"/>
      <c r="DO1107" s="142"/>
      <c r="DP1107" s="142"/>
      <c r="DQ1107" s="142"/>
      <c r="DR1107" s="142"/>
      <c r="DS1107" s="142"/>
      <c r="DT1107" s="142"/>
      <c r="DU1107" s="142"/>
      <c r="DV1107" s="142"/>
      <c r="DW1107" s="142"/>
      <c r="DX1107" s="142"/>
      <c r="DY1107" s="142"/>
      <c r="DZ1107" s="142"/>
      <c r="EA1107" s="142"/>
      <c r="EB1107" s="142"/>
      <c r="EC1107" s="142"/>
      <c r="ED1107" s="142"/>
      <c r="EE1107" s="142"/>
      <c r="EF1107" s="142"/>
      <c r="EG1107" s="142"/>
      <c r="EH1107" s="142"/>
      <c r="EI1107" s="142"/>
      <c r="EJ1107" s="142"/>
      <c r="EK1107" s="142"/>
      <c r="EL1107" s="142"/>
      <c r="EM1107" s="142"/>
      <c r="EN1107" s="142"/>
      <c r="EO1107" s="142"/>
      <c r="EP1107" s="142"/>
      <c r="EQ1107" s="142"/>
      <c r="ER1107" s="142"/>
      <c r="ES1107" s="142"/>
      <c r="ET1107" s="142"/>
      <c r="EU1107" s="142"/>
      <c r="EV1107" s="142"/>
      <c r="EW1107" s="142"/>
      <c r="EX1107" s="142"/>
      <c r="EY1107" s="142"/>
      <c r="EZ1107" s="142"/>
      <c r="FA1107" s="142"/>
      <c r="FB1107" s="142"/>
      <c r="FC1107" s="142"/>
      <c r="FD1107" s="142"/>
      <c r="FE1107" s="142"/>
      <c r="FF1107" s="142"/>
      <c r="FG1107" s="142"/>
      <c r="FH1107" s="142"/>
      <c r="FI1107" s="142"/>
      <c r="FJ1107" s="142"/>
      <c r="FK1107" s="142"/>
      <c r="FL1107" s="142"/>
      <c r="FM1107" s="142"/>
      <c r="FN1107" s="142"/>
      <c r="FO1107" s="142"/>
      <c r="FP1107" s="142"/>
      <c r="FQ1107" s="142"/>
      <c r="FR1107" s="142"/>
      <c r="FS1107" s="142"/>
      <c r="FT1107" s="142"/>
      <c r="FU1107" s="142"/>
      <c r="FV1107" s="142"/>
      <c r="FW1107" s="142"/>
      <c r="FX1107" s="142"/>
      <c r="FY1107" s="142"/>
      <c r="FZ1107" s="142"/>
      <c r="GA1107" s="142"/>
      <c r="GB1107" s="142"/>
      <c r="GC1107" s="142"/>
      <c r="GD1107" s="142"/>
      <c r="GE1107" s="142"/>
      <c r="GF1107" s="142"/>
      <c r="GG1107" s="142"/>
      <c r="GH1107" s="142"/>
      <c r="GI1107" s="142"/>
      <c r="GJ1107" s="142"/>
      <c r="GK1107" s="142"/>
      <c r="GL1107" s="142"/>
      <c r="GM1107" s="142"/>
      <c r="GN1107" s="142"/>
      <c r="GO1107" s="142"/>
      <c r="GP1107" s="142"/>
      <c r="GQ1107" s="142"/>
      <c r="GR1107" s="142"/>
      <c r="GS1107" s="142"/>
      <c r="GT1107" s="142"/>
      <c r="GU1107" s="142"/>
      <c r="GV1107" s="142"/>
      <c r="GW1107" s="142"/>
      <c r="GX1107" s="142"/>
      <c r="GY1107" s="142"/>
      <c r="GZ1107" s="142"/>
      <c r="HA1107" s="142"/>
      <c r="HB1107" s="142"/>
      <c r="HC1107" s="142"/>
      <c r="HD1107" s="142"/>
      <c r="HE1107" s="142"/>
      <c r="HF1107" s="142"/>
      <c r="HG1107" s="142"/>
      <c r="HH1107" s="142"/>
      <c r="HI1107" s="142"/>
      <c r="HJ1107" s="142"/>
      <c r="HK1107" s="142"/>
      <c r="HL1107" s="142"/>
      <c r="HM1107" s="142"/>
      <c r="HN1107" s="142"/>
      <c r="HO1107" s="142"/>
      <c r="HP1107" s="142"/>
      <c r="HQ1107" s="142"/>
      <c r="HR1107" s="142"/>
    </row>
    <row r="1108" spans="1:226" s="139" customFormat="1" ht="11.25" hidden="1" customHeight="1">
      <c r="A1108" s="93" t="s">
        <v>1863</v>
      </c>
      <c r="B1108" s="111" t="s">
        <v>198</v>
      </c>
      <c r="C1108" s="123" t="s">
        <v>173</v>
      </c>
      <c r="D1108" s="58"/>
      <c r="E1108" s="58">
        <v>-945.93</v>
      </c>
      <c r="F1108" s="58"/>
      <c r="G1108" s="165"/>
      <c r="H1108" s="165"/>
      <c r="I1108" s="165"/>
      <c r="J1108" s="165"/>
      <c r="K1108" s="165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  <c r="BT1108" s="142"/>
      <c r="BU1108" s="142"/>
      <c r="BV1108" s="142"/>
      <c r="BW1108" s="142"/>
      <c r="BX1108" s="142"/>
      <c r="BY1108" s="142"/>
      <c r="BZ1108" s="142"/>
      <c r="CA1108" s="142"/>
      <c r="CB1108" s="142"/>
      <c r="CC1108" s="142"/>
      <c r="CD1108" s="142"/>
      <c r="CE1108" s="142"/>
      <c r="CF1108" s="142"/>
      <c r="CG1108" s="142"/>
      <c r="CH1108" s="142"/>
      <c r="CI1108" s="142"/>
      <c r="CJ1108" s="142"/>
      <c r="CK1108" s="142"/>
      <c r="CL1108" s="142"/>
      <c r="CM1108" s="142"/>
      <c r="CN1108" s="142"/>
      <c r="CO1108" s="142"/>
      <c r="CP1108" s="142"/>
      <c r="CQ1108" s="142"/>
      <c r="CR1108" s="142"/>
      <c r="CS1108" s="142"/>
      <c r="CT1108" s="142"/>
      <c r="CU1108" s="142"/>
      <c r="CV1108" s="142"/>
      <c r="CW1108" s="142"/>
      <c r="CX1108" s="142"/>
      <c r="CY1108" s="142"/>
      <c r="CZ1108" s="142"/>
      <c r="DA1108" s="142"/>
      <c r="DB1108" s="142"/>
      <c r="DC1108" s="142"/>
      <c r="DD1108" s="142"/>
      <c r="DE1108" s="142"/>
      <c r="DF1108" s="142"/>
      <c r="DG1108" s="142"/>
      <c r="DH1108" s="142"/>
      <c r="DI1108" s="142"/>
      <c r="DJ1108" s="142"/>
      <c r="DK1108" s="142"/>
      <c r="DL1108" s="142"/>
      <c r="DM1108" s="142"/>
      <c r="DN1108" s="142"/>
      <c r="DO1108" s="142"/>
      <c r="DP1108" s="142"/>
      <c r="DQ1108" s="142"/>
      <c r="DR1108" s="142"/>
      <c r="DS1108" s="142"/>
      <c r="DT1108" s="142"/>
      <c r="DU1108" s="142"/>
      <c r="DV1108" s="142"/>
      <c r="DW1108" s="142"/>
      <c r="DX1108" s="142"/>
      <c r="DY1108" s="142"/>
      <c r="DZ1108" s="142"/>
      <c r="EA1108" s="142"/>
      <c r="EB1108" s="142"/>
      <c r="EC1108" s="142"/>
      <c r="ED1108" s="142"/>
      <c r="EE1108" s="142"/>
      <c r="EF1108" s="142"/>
      <c r="EG1108" s="142"/>
      <c r="EH1108" s="142"/>
      <c r="EI1108" s="142"/>
      <c r="EJ1108" s="142"/>
      <c r="EK1108" s="142"/>
      <c r="EL1108" s="142"/>
      <c r="EM1108" s="142"/>
      <c r="EN1108" s="142"/>
      <c r="EO1108" s="142"/>
      <c r="EP1108" s="142"/>
      <c r="EQ1108" s="142"/>
      <c r="ER1108" s="142"/>
      <c r="ES1108" s="142"/>
      <c r="ET1108" s="142"/>
      <c r="EU1108" s="142"/>
      <c r="EV1108" s="142"/>
      <c r="EW1108" s="142"/>
      <c r="EX1108" s="142"/>
      <c r="EY1108" s="142"/>
      <c r="EZ1108" s="142"/>
      <c r="FA1108" s="142"/>
      <c r="FB1108" s="142"/>
      <c r="FC1108" s="142"/>
      <c r="FD1108" s="142"/>
      <c r="FE1108" s="142"/>
      <c r="FF1108" s="142"/>
      <c r="FG1108" s="142"/>
      <c r="FH1108" s="142"/>
      <c r="FI1108" s="142"/>
      <c r="FJ1108" s="142"/>
      <c r="FK1108" s="142"/>
      <c r="FL1108" s="142"/>
      <c r="FM1108" s="142"/>
      <c r="FN1108" s="142"/>
      <c r="FO1108" s="142"/>
      <c r="FP1108" s="142"/>
      <c r="FQ1108" s="142"/>
      <c r="FR1108" s="142"/>
      <c r="FS1108" s="142"/>
      <c r="FT1108" s="142"/>
      <c r="FU1108" s="142"/>
      <c r="FV1108" s="142"/>
      <c r="FW1108" s="142"/>
      <c r="FX1108" s="142"/>
      <c r="FY1108" s="142"/>
      <c r="FZ1108" s="142"/>
      <c r="GA1108" s="142"/>
      <c r="GB1108" s="142"/>
      <c r="GC1108" s="142"/>
      <c r="GD1108" s="142"/>
      <c r="GE1108" s="142"/>
      <c r="GF1108" s="142"/>
      <c r="GG1108" s="142"/>
      <c r="GH1108" s="142"/>
      <c r="GI1108" s="142"/>
      <c r="GJ1108" s="142"/>
      <c r="GK1108" s="142"/>
      <c r="GL1108" s="142"/>
      <c r="GM1108" s="142"/>
      <c r="GN1108" s="142"/>
      <c r="GO1108" s="142"/>
      <c r="GP1108" s="142"/>
      <c r="GQ1108" s="142"/>
      <c r="GR1108" s="142"/>
      <c r="GS1108" s="142"/>
      <c r="GT1108" s="142"/>
      <c r="GU1108" s="142"/>
      <c r="GV1108" s="142"/>
      <c r="GW1108" s="142"/>
      <c r="GX1108" s="142"/>
      <c r="GY1108" s="142"/>
      <c r="GZ1108" s="142"/>
      <c r="HA1108" s="142"/>
      <c r="HB1108" s="142"/>
      <c r="HC1108" s="142"/>
      <c r="HD1108" s="142"/>
      <c r="HE1108" s="142"/>
      <c r="HF1108" s="142"/>
      <c r="HG1108" s="142"/>
      <c r="HH1108" s="142"/>
      <c r="HI1108" s="142"/>
      <c r="HJ1108" s="142"/>
      <c r="HK1108" s="142"/>
      <c r="HL1108" s="142"/>
      <c r="HM1108" s="142"/>
      <c r="HN1108" s="142"/>
      <c r="HO1108" s="142"/>
      <c r="HP1108" s="142"/>
      <c r="HQ1108" s="142"/>
      <c r="HR1108" s="142"/>
    </row>
    <row r="1109" spans="1:226" s="139" customFormat="1" ht="11.25" hidden="1" customHeight="1">
      <c r="A1109" s="93" t="s">
        <v>1877</v>
      </c>
      <c r="B1109" s="93" t="s">
        <v>1878</v>
      </c>
      <c r="C1109" s="94" t="s">
        <v>173</v>
      </c>
      <c r="D1109" s="58"/>
      <c r="E1109" s="58">
        <v>-70759.460000000006</v>
      </c>
      <c r="F1109" s="58">
        <v>-7979.76</v>
      </c>
      <c r="G1109" s="165"/>
      <c r="H1109" s="165"/>
      <c r="I1109" s="165"/>
      <c r="J1109" s="165"/>
      <c r="K1109" s="165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  <c r="BT1109" s="142"/>
      <c r="BU1109" s="142"/>
      <c r="BV1109" s="142"/>
      <c r="BW1109" s="142"/>
      <c r="BX1109" s="142"/>
      <c r="BY1109" s="142"/>
      <c r="BZ1109" s="142"/>
      <c r="CA1109" s="142"/>
      <c r="CB1109" s="142"/>
      <c r="CC1109" s="142"/>
      <c r="CD1109" s="142"/>
      <c r="CE1109" s="142"/>
      <c r="CF1109" s="142"/>
      <c r="CG1109" s="142"/>
      <c r="CH1109" s="142"/>
      <c r="CI1109" s="142"/>
      <c r="CJ1109" s="142"/>
      <c r="CK1109" s="142"/>
      <c r="CL1109" s="142"/>
      <c r="CM1109" s="142"/>
      <c r="CN1109" s="142"/>
      <c r="CO1109" s="142"/>
      <c r="CP1109" s="142"/>
      <c r="CQ1109" s="142"/>
      <c r="CR1109" s="142"/>
      <c r="CS1109" s="142"/>
      <c r="CT1109" s="142"/>
      <c r="CU1109" s="142"/>
      <c r="CV1109" s="142"/>
      <c r="CW1109" s="142"/>
      <c r="CX1109" s="142"/>
      <c r="CY1109" s="142"/>
      <c r="CZ1109" s="142"/>
      <c r="DA1109" s="142"/>
      <c r="DB1109" s="142"/>
      <c r="DC1109" s="142"/>
      <c r="DD1109" s="142"/>
      <c r="DE1109" s="142"/>
      <c r="DF1109" s="142"/>
      <c r="DG1109" s="142"/>
      <c r="DH1109" s="142"/>
      <c r="DI1109" s="142"/>
      <c r="DJ1109" s="142"/>
      <c r="DK1109" s="142"/>
      <c r="DL1109" s="142"/>
      <c r="DM1109" s="142"/>
      <c r="DN1109" s="142"/>
      <c r="DO1109" s="142"/>
      <c r="DP1109" s="142"/>
      <c r="DQ1109" s="142"/>
      <c r="DR1109" s="142"/>
      <c r="DS1109" s="142"/>
      <c r="DT1109" s="142"/>
      <c r="DU1109" s="142"/>
      <c r="DV1109" s="142"/>
      <c r="DW1109" s="142"/>
      <c r="DX1109" s="142"/>
      <c r="DY1109" s="142"/>
      <c r="DZ1109" s="142"/>
      <c r="EA1109" s="142"/>
      <c r="EB1109" s="142"/>
      <c r="EC1109" s="142"/>
      <c r="ED1109" s="142"/>
      <c r="EE1109" s="142"/>
      <c r="EF1109" s="142"/>
      <c r="EG1109" s="142"/>
      <c r="EH1109" s="142"/>
      <c r="EI1109" s="142"/>
      <c r="EJ1109" s="142"/>
      <c r="EK1109" s="142"/>
      <c r="EL1109" s="142"/>
      <c r="EM1109" s="142"/>
      <c r="EN1109" s="142"/>
      <c r="EO1109" s="142"/>
      <c r="EP1109" s="142"/>
      <c r="EQ1109" s="142"/>
      <c r="ER1109" s="142"/>
      <c r="ES1109" s="142"/>
      <c r="ET1109" s="142"/>
      <c r="EU1109" s="142"/>
      <c r="EV1109" s="142"/>
      <c r="EW1109" s="142"/>
      <c r="EX1109" s="142"/>
      <c r="EY1109" s="142"/>
      <c r="EZ1109" s="142"/>
      <c r="FA1109" s="142"/>
      <c r="FB1109" s="142"/>
      <c r="FC1109" s="142"/>
      <c r="FD1109" s="142"/>
      <c r="FE1109" s="142"/>
      <c r="FF1109" s="142"/>
      <c r="FG1109" s="142"/>
      <c r="FH1109" s="142"/>
      <c r="FI1109" s="142"/>
      <c r="FJ1109" s="142"/>
      <c r="FK1109" s="142"/>
      <c r="FL1109" s="142"/>
      <c r="FM1109" s="142"/>
      <c r="FN1109" s="142"/>
      <c r="FO1109" s="142"/>
      <c r="FP1109" s="142"/>
      <c r="FQ1109" s="142"/>
      <c r="FR1109" s="142"/>
      <c r="FS1109" s="142"/>
      <c r="FT1109" s="142"/>
      <c r="FU1109" s="142"/>
      <c r="FV1109" s="142"/>
      <c r="FW1109" s="142"/>
      <c r="FX1109" s="142"/>
      <c r="FY1109" s="142"/>
      <c r="FZ1109" s="142"/>
      <c r="GA1109" s="142"/>
      <c r="GB1109" s="142"/>
      <c r="GC1109" s="142"/>
      <c r="GD1109" s="142"/>
      <c r="GE1109" s="142"/>
      <c r="GF1109" s="142"/>
      <c r="GG1109" s="142"/>
      <c r="GH1109" s="142"/>
      <c r="GI1109" s="142"/>
      <c r="GJ1109" s="142"/>
      <c r="GK1109" s="142"/>
      <c r="GL1109" s="142"/>
      <c r="GM1109" s="142"/>
      <c r="GN1109" s="142"/>
      <c r="GO1109" s="142"/>
      <c r="GP1109" s="142"/>
      <c r="GQ1109" s="142"/>
      <c r="GR1109" s="142"/>
      <c r="GS1109" s="142"/>
      <c r="GT1109" s="142"/>
      <c r="GU1109" s="142"/>
      <c r="GV1109" s="142"/>
      <c r="GW1109" s="142"/>
      <c r="GX1109" s="142"/>
      <c r="GY1109" s="142"/>
      <c r="GZ1109" s="142"/>
      <c r="HA1109" s="142"/>
      <c r="HB1109" s="142"/>
      <c r="HC1109" s="142"/>
      <c r="HD1109" s="142"/>
      <c r="HE1109" s="142"/>
      <c r="HF1109" s="142"/>
      <c r="HG1109" s="142"/>
      <c r="HH1109" s="142"/>
      <c r="HI1109" s="142"/>
      <c r="HJ1109" s="142"/>
      <c r="HK1109" s="142"/>
      <c r="HL1109" s="142"/>
      <c r="HM1109" s="142"/>
      <c r="HN1109" s="142"/>
      <c r="HO1109" s="142"/>
      <c r="HP1109" s="142"/>
      <c r="HQ1109" s="142"/>
      <c r="HR1109" s="142"/>
    </row>
    <row r="1110" spans="1:226" s="139" customFormat="1" ht="11.25" hidden="1" customHeight="1">
      <c r="A1110" s="93" t="s">
        <v>1870</v>
      </c>
      <c r="B1110" s="111" t="s">
        <v>3020</v>
      </c>
      <c r="C1110" s="94" t="s">
        <v>173</v>
      </c>
      <c r="D1110" s="58"/>
      <c r="E1110" s="58">
        <v>-37755.660000000003</v>
      </c>
      <c r="F1110" s="58">
        <v>-344.85</v>
      </c>
      <c r="G1110" s="165"/>
      <c r="H1110" s="165"/>
      <c r="I1110" s="165"/>
      <c r="J1110" s="165"/>
      <c r="K1110" s="165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  <c r="BT1110" s="142"/>
      <c r="BU1110" s="142"/>
      <c r="BV1110" s="142"/>
      <c r="BW1110" s="142"/>
      <c r="BX1110" s="142"/>
      <c r="BY1110" s="142"/>
      <c r="BZ1110" s="142"/>
      <c r="CA1110" s="142"/>
      <c r="CB1110" s="142"/>
      <c r="CC1110" s="142"/>
      <c r="CD1110" s="142"/>
      <c r="CE1110" s="142"/>
      <c r="CF1110" s="142"/>
      <c r="CG1110" s="142"/>
      <c r="CH1110" s="142"/>
      <c r="CI1110" s="142"/>
      <c r="CJ1110" s="142"/>
      <c r="CK1110" s="142"/>
      <c r="CL1110" s="142"/>
      <c r="CM1110" s="142"/>
      <c r="CN1110" s="142"/>
      <c r="CO1110" s="142"/>
      <c r="CP1110" s="142"/>
      <c r="CQ1110" s="142"/>
      <c r="CR1110" s="142"/>
      <c r="CS1110" s="142"/>
      <c r="CT1110" s="142"/>
      <c r="CU1110" s="142"/>
      <c r="CV1110" s="142"/>
      <c r="CW1110" s="142"/>
      <c r="CX1110" s="142"/>
      <c r="CY1110" s="142"/>
      <c r="CZ1110" s="142"/>
      <c r="DA1110" s="142"/>
      <c r="DB1110" s="142"/>
      <c r="DC1110" s="142"/>
      <c r="DD1110" s="142"/>
      <c r="DE1110" s="142"/>
      <c r="DF1110" s="142"/>
      <c r="DG1110" s="142"/>
      <c r="DH1110" s="142"/>
      <c r="DI1110" s="142"/>
      <c r="DJ1110" s="142"/>
      <c r="DK1110" s="142"/>
      <c r="DL1110" s="142"/>
      <c r="DM1110" s="142"/>
      <c r="DN1110" s="142"/>
      <c r="DO1110" s="142"/>
      <c r="DP1110" s="142"/>
      <c r="DQ1110" s="142"/>
      <c r="DR1110" s="142"/>
      <c r="DS1110" s="142"/>
      <c r="DT1110" s="142"/>
      <c r="DU1110" s="142"/>
      <c r="DV1110" s="142"/>
      <c r="DW1110" s="142"/>
      <c r="DX1110" s="142"/>
      <c r="DY1110" s="142"/>
      <c r="DZ1110" s="142"/>
      <c r="EA1110" s="142"/>
      <c r="EB1110" s="142"/>
      <c r="EC1110" s="142"/>
      <c r="ED1110" s="142"/>
      <c r="EE1110" s="142"/>
      <c r="EF1110" s="142"/>
      <c r="EG1110" s="142"/>
      <c r="EH1110" s="142"/>
      <c r="EI1110" s="142"/>
      <c r="EJ1110" s="142"/>
      <c r="EK1110" s="142"/>
      <c r="EL1110" s="142"/>
      <c r="EM1110" s="142"/>
      <c r="EN1110" s="142"/>
      <c r="EO1110" s="142"/>
      <c r="EP1110" s="142"/>
      <c r="EQ1110" s="142"/>
      <c r="ER1110" s="142"/>
      <c r="ES1110" s="142"/>
      <c r="ET1110" s="142"/>
      <c r="EU1110" s="142"/>
      <c r="EV1110" s="142"/>
      <c r="EW1110" s="142"/>
      <c r="EX1110" s="142"/>
      <c r="EY1110" s="142"/>
      <c r="EZ1110" s="142"/>
      <c r="FA1110" s="142"/>
      <c r="FB1110" s="142"/>
      <c r="FC1110" s="142"/>
      <c r="FD1110" s="142"/>
      <c r="FE1110" s="142"/>
      <c r="FF1110" s="142"/>
      <c r="FG1110" s="142"/>
      <c r="FH1110" s="142"/>
      <c r="FI1110" s="142"/>
      <c r="FJ1110" s="142"/>
      <c r="FK1110" s="142"/>
      <c r="FL1110" s="142"/>
      <c r="FM1110" s="142"/>
      <c r="FN1110" s="142"/>
      <c r="FO1110" s="142"/>
      <c r="FP1110" s="142"/>
      <c r="FQ1110" s="142"/>
      <c r="FR1110" s="142"/>
      <c r="FS1110" s="142"/>
      <c r="FT1110" s="142"/>
      <c r="FU1110" s="142"/>
      <c r="FV1110" s="142"/>
      <c r="FW1110" s="142"/>
      <c r="FX1110" s="142"/>
      <c r="FY1110" s="142"/>
      <c r="FZ1110" s="142"/>
      <c r="GA1110" s="142"/>
      <c r="GB1110" s="142"/>
      <c r="GC1110" s="142"/>
      <c r="GD1110" s="142"/>
      <c r="GE1110" s="142"/>
      <c r="GF1110" s="142"/>
      <c r="GG1110" s="142"/>
      <c r="GH1110" s="142"/>
      <c r="GI1110" s="142"/>
      <c r="GJ1110" s="142"/>
      <c r="GK1110" s="142"/>
      <c r="GL1110" s="142"/>
      <c r="GM1110" s="142"/>
      <c r="GN1110" s="142"/>
      <c r="GO1110" s="142"/>
      <c r="GP1110" s="142"/>
      <c r="GQ1110" s="142"/>
      <c r="GR1110" s="142"/>
      <c r="GS1110" s="142"/>
      <c r="GT1110" s="142"/>
      <c r="GU1110" s="142"/>
      <c r="GV1110" s="142"/>
      <c r="GW1110" s="142"/>
      <c r="GX1110" s="142"/>
      <c r="GY1110" s="142"/>
      <c r="GZ1110" s="142"/>
      <c r="HA1110" s="142"/>
      <c r="HB1110" s="142"/>
      <c r="HC1110" s="142"/>
      <c r="HD1110" s="142"/>
      <c r="HE1110" s="142"/>
      <c r="HF1110" s="142"/>
      <c r="HG1110" s="142"/>
      <c r="HH1110" s="142"/>
      <c r="HI1110" s="142"/>
      <c r="HJ1110" s="142"/>
      <c r="HK1110" s="142"/>
      <c r="HL1110" s="142"/>
      <c r="HM1110" s="142"/>
      <c r="HN1110" s="142"/>
      <c r="HO1110" s="142"/>
      <c r="HP1110" s="142"/>
      <c r="HQ1110" s="142"/>
      <c r="HR1110" s="142"/>
    </row>
    <row r="1111" spans="1:226" s="139" customFormat="1" ht="11.25" hidden="1" customHeight="1">
      <c r="A1111" s="93" t="s">
        <v>2998</v>
      </c>
      <c r="B1111" s="111" t="s">
        <v>174</v>
      </c>
      <c r="C1111" s="123" t="s">
        <v>173</v>
      </c>
      <c r="D1111" s="58"/>
      <c r="E1111" s="58"/>
      <c r="F1111" s="58">
        <v>-512.75</v>
      </c>
      <c r="G1111" s="165"/>
      <c r="H1111" s="165"/>
      <c r="I1111" s="165"/>
      <c r="J1111" s="165"/>
      <c r="K1111" s="165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  <c r="BT1111" s="142"/>
      <c r="BU1111" s="142"/>
      <c r="BV1111" s="142"/>
      <c r="BW1111" s="142"/>
      <c r="BX1111" s="142"/>
      <c r="BY1111" s="142"/>
      <c r="BZ1111" s="142"/>
      <c r="CA1111" s="142"/>
      <c r="CB1111" s="142"/>
      <c r="CC1111" s="142"/>
      <c r="CD1111" s="142"/>
      <c r="CE1111" s="142"/>
      <c r="CF1111" s="142"/>
      <c r="CG1111" s="142"/>
      <c r="CH1111" s="142"/>
      <c r="CI1111" s="142"/>
      <c r="CJ1111" s="142"/>
      <c r="CK1111" s="142"/>
      <c r="CL1111" s="142"/>
      <c r="CM1111" s="142"/>
      <c r="CN1111" s="142"/>
      <c r="CO1111" s="142"/>
      <c r="CP1111" s="142"/>
      <c r="CQ1111" s="142"/>
      <c r="CR1111" s="142"/>
      <c r="CS1111" s="142"/>
      <c r="CT1111" s="142"/>
      <c r="CU1111" s="142"/>
      <c r="CV1111" s="142"/>
      <c r="CW1111" s="142"/>
      <c r="CX1111" s="142"/>
      <c r="CY1111" s="142"/>
      <c r="CZ1111" s="142"/>
      <c r="DA1111" s="142"/>
      <c r="DB1111" s="142"/>
      <c r="DC1111" s="142"/>
      <c r="DD1111" s="142"/>
      <c r="DE1111" s="142"/>
      <c r="DF1111" s="142"/>
      <c r="DG1111" s="142"/>
      <c r="DH1111" s="142"/>
      <c r="DI1111" s="142"/>
      <c r="DJ1111" s="142"/>
      <c r="DK1111" s="142"/>
      <c r="DL1111" s="142"/>
      <c r="DM1111" s="142"/>
      <c r="DN1111" s="142"/>
      <c r="DO1111" s="142"/>
      <c r="DP1111" s="142"/>
      <c r="DQ1111" s="142"/>
      <c r="DR1111" s="142"/>
      <c r="DS1111" s="142"/>
      <c r="DT1111" s="142"/>
      <c r="DU1111" s="142"/>
      <c r="DV1111" s="142"/>
      <c r="DW1111" s="142"/>
      <c r="DX1111" s="142"/>
      <c r="DY1111" s="142"/>
      <c r="DZ1111" s="142"/>
      <c r="EA1111" s="142"/>
      <c r="EB1111" s="142"/>
      <c r="EC1111" s="142"/>
      <c r="ED1111" s="142"/>
      <c r="EE1111" s="142"/>
      <c r="EF1111" s="142"/>
      <c r="EG1111" s="142"/>
      <c r="EH1111" s="142"/>
      <c r="EI1111" s="142"/>
      <c r="EJ1111" s="142"/>
      <c r="EK1111" s="142"/>
      <c r="EL1111" s="142"/>
      <c r="EM1111" s="142"/>
      <c r="EN1111" s="142"/>
      <c r="EO1111" s="142"/>
      <c r="EP1111" s="142"/>
      <c r="EQ1111" s="142"/>
      <c r="ER1111" s="142"/>
      <c r="ES1111" s="142"/>
      <c r="ET1111" s="142"/>
      <c r="EU1111" s="142"/>
      <c r="EV1111" s="142"/>
      <c r="EW1111" s="142"/>
      <c r="EX1111" s="142"/>
      <c r="EY1111" s="142"/>
      <c r="EZ1111" s="142"/>
      <c r="FA1111" s="142"/>
      <c r="FB1111" s="142"/>
      <c r="FC1111" s="142"/>
      <c r="FD1111" s="142"/>
      <c r="FE1111" s="142"/>
      <c r="FF1111" s="142"/>
      <c r="FG1111" s="142"/>
      <c r="FH1111" s="142"/>
      <c r="FI1111" s="142"/>
      <c r="FJ1111" s="142"/>
      <c r="FK1111" s="142"/>
      <c r="FL1111" s="142"/>
      <c r="FM1111" s="142"/>
      <c r="FN1111" s="142"/>
      <c r="FO1111" s="142"/>
      <c r="FP1111" s="142"/>
      <c r="FQ1111" s="142"/>
      <c r="FR1111" s="142"/>
      <c r="FS1111" s="142"/>
      <c r="FT1111" s="142"/>
      <c r="FU1111" s="142"/>
      <c r="FV1111" s="142"/>
      <c r="FW1111" s="142"/>
      <c r="FX1111" s="142"/>
      <c r="FY1111" s="142"/>
      <c r="FZ1111" s="142"/>
      <c r="GA1111" s="142"/>
      <c r="GB1111" s="142"/>
      <c r="GC1111" s="142"/>
      <c r="GD1111" s="142"/>
      <c r="GE1111" s="142"/>
      <c r="GF1111" s="142"/>
      <c r="GG1111" s="142"/>
      <c r="GH1111" s="142"/>
      <c r="GI1111" s="142"/>
      <c r="GJ1111" s="142"/>
      <c r="GK1111" s="142"/>
      <c r="GL1111" s="142"/>
      <c r="GM1111" s="142"/>
      <c r="GN1111" s="142"/>
      <c r="GO1111" s="142"/>
      <c r="GP1111" s="142"/>
      <c r="GQ1111" s="142"/>
      <c r="GR1111" s="142"/>
      <c r="GS1111" s="142"/>
      <c r="GT1111" s="142"/>
      <c r="GU1111" s="142"/>
      <c r="GV1111" s="142"/>
      <c r="GW1111" s="142"/>
      <c r="GX1111" s="142"/>
      <c r="GY1111" s="142"/>
      <c r="GZ1111" s="142"/>
      <c r="HA1111" s="142"/>
      <c r="HB1111" s="142"/>
      <c r="HC1111" s="142"/>
      <c r="HD1111" s="142"/>
      <c r="HE1111" s="142"/>
      <c r="HF1111" s="142"/>
      <c r="HG1111" s="142"/>
      <c r="HH1111" s="142"/>
      <c r="HI1111" s="142"/>
      <c r="HJ1111" s="142"/>
      <c r="HK1111" s="142"/>
      <c r="HL1111" s="142"/>
      <c r="HM1111" s="142"/>
      <c r="HN1111" s="142"/>
      <c r="HO1111" s="142"/>
      <c r="HP1111" s="142"/>
      <c r="HQ1111" s="142"/>
      <c r="HR1111" s="142"/>
    </row>
    <row r="1112" spans="1:226" s="139" customFormat="1" ht="11.25" hidden="1" customHeight="1">
      <c r="A1112" s="93" t="s">
        <v>2999</v>
      </c>
      <c r="B1112" s="111" t="s">
        <v>176</v>
      </c>
      <c r="C1112" s="123" t="s">
        <v>173</v>
      </c>
      <c r="D1112" s="58"/>
      <c r="E1112" s="58">
        <v>-22537.599999999999</v>
      </c>
      <c r="F1112" s="58">
        <v>-70218.2</v>
      </c>
      <c r="G1112" s="165"/>
      <c r="H1112" s="165"/>
      <c r="I1112" s="165"/>
      <c r="J1112" s="165"/>
      <c r="K1112" s="165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  <c r="BT1112" s="142"/>
      <c r="BU1112" s="142"/>
      <c r="BV1112" s="142"/>
      <c r="BW1112" s="142"/>
      <c r="BX1112" s="142"/>
      <c r="BY1112" s="142"/>
      <c r="BZ1112" s="142"/>
      <c r="CA1112" s="142"/>
      <c r="CB1112" s="142"/>
      <c r="CC1112" s="142"/>
      <c r="CD1112" s="142"/>
      <c r="CE1112" s="142"/>
      <c r="CF1112" s="142"/>
      <c r="CG1112" s="142"/>
      <c r="CH1112" s="142"/>
      <c r="CI1112" s="142"/>
      <c r="CJ1112" s="142"/>
      <c r="CK1112" s="142"/>
      <c r="CL1112" s="142"/>
      <c r="CM1112" s="142"/>
      <c r="CN1112" s="142"/>
      <c r="CO1112" s="142"/>
      <c r="CP1112" s="142"/>
      <c r="CQ1112" s="142"/>
      <c r="CR1112" s="142"/>
      <c r="CS1112" s="142"/>
      <c r="CT1112" s="142"/>
      <c r="CU1112" s="142"/>
      <c r="CV1112" s="142"/>
      <c r="CW1112" s="142"/>
      <c r="CX1112" s="142"/>
      <c r="CY1112" s="142"/>
      <c r="CZ1112" s="142"/>
      <c r="DA1112" s="142"/>
      <c r="DB1112" s="142"/>
      <c r="DC1112" s="142"/>
      <c r="DD1112" s="142"/>
      <c r="DE1112" s="142"/>
      <c r="DF1112" s="142"/>
      <c r="DG1112" s="142"/>
      <c r="DH1112" s="142"/>
      <c r="DI1112" s="142"/>
      <c r="DJ1112" s="142"/>
      <c r="DK1112" s="142"/>
      <c r="DL1112" s="142"/>
      <c r="DM1112" s="142"/>
      <c r="DN1112" s="142"/>
      <c r="DO1112" s="142"/>
      <c r="DP1112" s="142"/>
      <c r="DQ1112" s="142"/>
      <c r="DR1112" s="142"/>
      <c r="DS1112" s="142"/>
      <c r="DT1112" s="142"/>
      <c r="DU1112" s="142"/>
      <c r="DV1112" s="142"/>
      <c r="DW1112" s="142"/>
      <c r="DX1112" s="142"/>
      <c r="DY1112" s="142"/>
      <c r="DZ1112" s="142"/>
      <c r="EA1112" s="142"/>
      <c r="EB1112" s="142"/>
      <c r="EC1112" s="142"/>
      <c r="ED1112" s="142"/>
      <c r="EE1112" s="142"/>
      <c r="EF1112" s="142"/>
      <c r="EG1112" s="142"/>
      <c r="EH1112" s="142"/>
      <c r="EI1112" s="142"/>
      <c r="EJ1112" s="142"/>
      <c r="EK1112" s="142"/>
      <c r="EL1112" s="142"/>
      <c r="EM1112" s="142"/>
      <c r="EN1112" s="142"/>
      <c r="EO1112" s="142"/>
      <c r="EP1112" s="142"/>
      <c r="EQ1112" s="142"/>
      <c r="ER1112" s="142"/>
      <c r="ES1112" s="142"/>
      <c r="ET1112" s="142"/>
      <c r="EU1112" s="142"/>
      <c r="EV1112" s="142"/>
      <c r="EW1112" s="142"/>
      <c r="EX1112" s="142"/>
      <c r="EY1112" s="142"/>
      <c r="EZ1112" s="142"/>
      <c r="FA1112" s="142"/>
      <c r="FB1112" s="142"/>
      <c r="FC1112" s="142"/>
      <c r="FD1112" s="142"/>
      <c r="FE1112" s="142"/>
      <c r="FF1112" s="142"/>
      <c r="FG1112" s="142"/>
      <c r="FH1112" s="142"/>
      <c r="FI1112" s="142"/>
      <c r="FJ1112" s="142"/>
      <c r="FK1112" s="142"/>
      <c r="FL1112" s="142"/>
      <c r="FM1112" s="142"/>
      <c r="FN1112" s="142"/>
      <c r="FO1112" s="142"/>
      <c r="FP1112" s="142"/>
      <c r="FQ1112" s="142"/>
      <c r="FR1112" s="142"/>
      <c r="FS1112" s="142"/>
      <c r="FT1112" s="142"/>
      <c r="FU1112" s="142"/>
      <c r="FV1112" s="142"/>
      <c r="FW1112" s="142"/>
      <c r="FX1112" s="142"/>
      <c r="FY1112" s="142"/>
      <c r="FZ1112" s="142"/>
      <c r="GA1112" s="142"/>
      <c r="GB1112" s="142"/>
      <c r="GC1112" s="142"/>
      <c r="GD1112" s="142"/>
      <c r="GE1112" s="142"/>
      <c r="GF1112" s="142"/>
      <c r="GG1112" s="142"/>
      <c r="GH1112" s="142"/>
      <c r="GI1112" s="142"/>
      <c r="GJ1112" s="142"/>
      <c r="GK1112" s="142"/>
      <c r="GL1112" s="142"/>
      <c r="GM1112" s="142"/>
      <c r="GN1112" s="142"/>
      <c r="GO1112" s="142"/>
      <c r="GP1112" s="142"/>
      <c r="GQ1112" s="142"/>
      <c r="GR1112" s="142"/>
      <c r="GS1112" s="142"/>
      <c r="GT1112" s="142"/>
      <c r="GU1112" s="142"/>
      <c r="GV1112" s="142"/>
      <c r="GW1112" s="142"/>
      <c r="GX1112" s="142"/>
      <c r="GY1112" s="142"/>
      <c r="GZ1112" s="142"/>
      <c r="HA1112" s="142"/>
      <c r="HB1112" s="142"/>
      <c r="HC1112" s="142"/>
      <c r="HD1112" s="142"/>
      <c r="HE1112" s="142"/>
      <c r="HF1112" s="142"/>
      <c r="HG1112" s="142"/>
      <c r="HH1112" s="142"/>
      <c r="HI1112" s="142"/>
      <c r="HJ1112" s="142"/>
      <c r="HK1112" s="142"/>
      <c r="HL1112" s="142"/>
      <c r="HM1112" s="142"/>
      <c r="HN1112" s="142"/>
      <c r="HO1112" s="142"/>
      <c r="HP1112" s="142"/>
      <c r="HQ1112" s="142"/>
      <c r="HR1112" s="142"/>
    </row>
    <row r="1113" spans="1:226" s="139" customFormat="1" ht="11.25" hidden="1" customHeight="1">
      <c r="A1113" s="93" t="s">
        <v>3002</v>
      </c>
      <c r="B1113" s="111" t="s">
        <v>1852</v>
      </c>
      <c r="C1113" s="123" t="s">
        <v>173</v>
      </c>
      <c r="D1113" s="58"/>
      <c r="E1113" s="58">
        <v>-49513.87</v>
      </c>
      <c r="F1113" s="58">
        <v>-112457.64</v>
      </c>
      <c r="G1113" s="165"/>
      <c r="H1113" s="165"/>
      <c r="I1113" s="165"/>
      <c r="J1113" s="165"/>
      <c r="K1113" s="165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  <c r="BT1113" s="142"/>
      <c r="BU1113" s="142"/>
      <c r="BV1113" s="142"/>
      <c r="BW1113" s="142"/>
      <c r="BX1113" s="142"/>
      <c r="BY1113" s="142"/>
      <c r="BZ1113" s="142"/>
      <c r="CA1113" s="142"/>
      <c r="CB1113" s="142"/>
      <c r="CC1113" s="142"/>
      <c r="CD1113" s="142"/>
      <c r="CE1113" s="142"/>
      <c r="CF1113" s="142"/>
      <c r="CG1113" s="142"/>
      <c r="CH1113" s="142"/>
      <c r="CI1113" s="142"/>
      <c r="CJ1113" s="142"/>
      <c r="CK1113" s="142"/>
      <c r="CL1113" s="142"/>
      <c r="CM1113" s="142"/>
      <c r="CN1113" s="142"/>
      <c r="CO1113" s="142"/>
      <c r="CP1113" s="142"/>
      <c r="CQ1113" s="142"/>
      <c r="CR1113" s="142"/>
      <c r="CS1113" s="142"/>
      <c r="CT1113" s="142"/>
      <c r="CU1113" s="142"/>
      <c r="CV1113" s="142"/>
      <c r="CW1113" s="142"/>
      <c r="CX1113" s="142"/>
      <c r="CY1113" s="142"/>
      <c r="CZ1113" s="142"/>
      <c r="DA1113" s="142"/>
      <c r="DB1113" s="142"/>
      <c r="DC1113" s="142"/>
      <c r="DD1113" s="142"/>
      <c r="DE1113" s="142"/>
      <c r="DF1113" s="142"/>
      <c r="DG1113" s="142"/>
      <c r="DH1113" s="142"/>
      <c r="DI1113" s="142"/>
      <c r="DJ1113" s="142"/>
      <c r="DK1113" s="142"/>
      <c r="DL1113" s="142"/>
      <c r="DM1113" s="142"/>
      <c r="DN1113" s="142"/>
      <c r="DO1113" s="142"/>
      <c r="DP1113" s="142"/>
      <c r="DQ1113" s="142"/>
      <c r="DR1113" s="142"/>
      <c r="DS1113" s="142"/>
      <c r="DT1113" s="142"/>
      <c r="DU1113" s="142"/>
      <c r="DV1113" s="142"/>
      <c r="DW1113" s="142"/>
      <c r="DX1113" s="142"/>
      <c r="DY1113" s="142"/>
      <c r="DZ1113" s="142"/>
      <c r="EA1113" s="142"/>
      <c r="EB1113" s="142"/>
      <c r="EC1113" s="142"/>
      <c r="ED1113" s="142"/>
      <c r="EE1113" s="142"/>
      <c r="EF1113" s="142"/>
      <c r="EG1113" s="142"/>
      <c r="EH1113" s="142"/>
      <c r="EI1113" s="142"/>
      <c r="EJ1113" s="142"/>
      <c r="EK1113" s="142"/>
      <c r="EL1113" s="142"/>
      <c r="EM1113" s="142"/>
      <c r="EN1113" s="142"/>
      <c r="EO1113" s="142"/>
      <c r="EP1113" s="142"/>
      <c r="EQ1113" s="142"/>
      <c r="ER1113" s="142"/>
      <c r="ES1113" s="142"/>
      <c r="ET1113" s="142"/>
      <c r="EU1113" s="142"/>
      <c r="EV1113" s="142"/>
      <c r="EW1113" s="142"/>
      <c r="EX1113" s="142"/>
      <c r="EY1113" s="142"/>
      <c r="EZ1113" s="142"/>
      <c r="FA1113" s="142"/>
      <c r="FB1113" s="142"/>
      <c r="FC1113" s="142"/>
      <c r="FD1113" s="142"/>
      <c r="FE1113" s="142"/>
      <c r="FF1113" s="142"/>
      <c r="FG1113" s="142"/>
      <c r="FH1113" s="142"/>
      <c r="FI1113" s="142"/>
      <c r="FJ1113" s="142"/>
      <c r="FK1113" s="142"/>
      <c r="FL1113" s="142"/>
      <c r="FM1113" s="142"/>
      <c r="FN1113" s="142"/>
      <c r="FO1113" s="142"/>
      <c r="FP1113" s="142"/>
      <c r="FQ1113" s="142"/>
      <c r="FR1113" s="142"/>
      <c r="FS1113" s="142"/>
      <c r="FT1113" s="142"/>
      <c r="FU1113" s="142"/>
      <c r="FV1113" s="142"/>
      <c r="FW1113" s="142"/>
      <c r="FX1113" s="142"/>
      <c r="FY1113" s="142"/>
      <c r="FZ1113" s="142"/>
      <c r="GA1113" s="142"/>
      <c r="GB1113" s="142"/>
      <c r="GC1113" s="142"/>
      <c r="GD1113" s="142"/>
      <c r="GE1113" s="142"/>
      <c r="GF1113" s="142"/>
      <c r="GG1113" s="142"/>
      <c r="GH1113" s="142"/>
      <c r="GI1113" s="142"/>
      <c r="GJ1113" s="142"/>
      <c r="GK1113" s="142"/>
      <c r="GL1113" s="142"/>
      <c r="GM1113" s="142"/>
      <c r="GN1113" s="142"/>
      <c r="GO1113" s="142"/>
      <c r="GP1113" s="142"/>
      <c r="GQ1113" s="142"/>
      <c r="GR1113" s="142"/>
      <c r="GS1113" s="142"/>
      <c r="GT1113" s="142"/>
      <c r="GU1113" s="142"/>
      <c r="GV1113" s="142"/>
      <c r="GW1113" s="142"/>
      <c r="GX1113" s="142"/>
      <c r="GY1113" s="142"/>
      <c r="GZ1113" s="142"/>
      <c r="HA1113" s="142"/>
      <c r="HB1113" s="142"/>
      <c r="HC1113" s="142"/>
      <c r="HD1113" s="142"/>
      <c r="HE1113" s="142"/>
      <c r="HF1113" s="142"/>
      <c r="HG1113" s="142"/>
      <c r="HH1113" s="142"/>
      <c r="HI1113" s="142"/>
      <c r="HJ1113" s="142"/>
      <c r="HK1113" s="142"/>
      <c r="HL1113" s="142"/>
      <c r="HM1113" s="142"/>
      <c r="HN1113" s="142"/>
      <c r="HO1113" s="142"/>
      <c r="HP1113" s="142"/>
      <c r="HQ1113" s="142"/>
      <c r="HR1113" s="142"/>
    </row>
    <row r="1114" spans="1:226" s="139" customFormat="1" ht="11.25" hidden="1" customHeight="1">
      <c r="A1114" s="93" t="s">
        <v>3003</v>
      </c>
      <c r="B1114" s="111" t="s">
        <v>1854</v>
      </c>
      <c r="C1114" s="123" t="s">
        <v>173</v>
      </c>
      <c r="D1114" s="58"/>
      <c r="E1114" s="58">
        <v>-5383.08</v>
      </c>
      <c r="F1114" s="58">
        <v>-22084.799999999999</v>
      </c>
      <c r="G1114" s="165"/>
      <c r="H1114" s="165"/>
      <c r="I1114" s="165"/>
      <c r="J1114" s="165"/>
      <c r="K1114" s="165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  <c r="BT1114" s="142"/>
      <c r="BU1114" s="142"/>
      <c r="BV1114" s="142"/>
      <c r="BW1114" s="142"/>
      <c r="BX1114" s="142"/>
      <c r="BY1114" s="142"/>
      <c r="BZ1114" s="142"/>
      <c r="CA1114" s="142"/>
      <c r="CB1114" s="142"/>
      <c r="CC1114" s="142"/>
      <c r="CD1114" s="142"/>
      <c r="CE1114" s="142"/>
      <c r="CF1114" s="142"/>
      <c r="CG1114" s="142"/>
      <c r="CH1114" s="142"/>
      <c r="CI1114" s="142"/>
      <c r="CJ1114" s="142"/>
      <c r="CK1114" s="142"/>
      <c r="CL1114" s="142"/>
      <c r="CM1114" s="142"/>
      <c r="CN1114" s="142"/>
      <c r="CO1114" s="142"/>
      <c r="CP1114" s="142"/>
      <c r="CQ1114" s="142"/>
      <c r="CR1114" s="142"/>
      <c r="CS1114" s="142"/>
      <c r="CT1114" s="142"/>
      <c r="CU1114" s="142"/>
      <c r="CV1114" s="142"/>
      <c r="CW1114" s="142"/>
      <c r="CX1114" s="142"/>
      <c r="CY1114" s="142"/>
      <c r="CZ1114" s="142"/>
      <c r="DA1114" s="142"/>
      <c r="DB1114" s="142"/>
      <c r="DC1114" s="142"/>
      <c r="DD1114" s="142"/>
      <c r="DE1114" s="142"/>
      <c r="DF1114" s="142"/>
      <c r="DG1114" s="142"/>
      <c r="DH1114" s="142"/>
      <c r="DI1114" s="142"/>
      <c r="DJ1114" s="142"/>
      <c r="DK1114" s="142"/>
      <c r="DL1114" s="142"/>
      <c r="DM1114" s="142"/>
      <c r="DN1114" s="142"/>
      <c r="DO1114" s="142"/>
      <c r="DP1114" s="142"/>
      <c r="DQ1114" s="142"/>
      <c r="DR1114" s="142"/>
      <c r="DS1114" s="142"/>
      <c r="DT1114" s="142"/>
      <c r="DU1114" s="142"/>
      <c r="DV1114" s="142"/>
      <c r="DW1114" s="142"/>
      <c r="DX1114" s="142"/>
      <c r="DY1114" s="142"/>
      <c r="DZ1114" s="142"/>
      <c r="EA1114" s="142"/>
      <c r="EB1114" s="142"/>
      <c r="EC1114" s="142"/>
      <c r="ED1114" s="142"/>
      <c r="EE1114" s="142"/>
      <c r="EF1114" s="142"/>
      <c r="EG1114" s="142"/>
      <c r="EH1114" s="142"/>
      <c r="EI1114" s="142"/>
      <c r="EJ1114" s="142"/>
      <c r="EK1114" s="142"/>
      <c r="EL1114" s="142"/>
      <c r="EM1114" s="142"/>
      <c r="EN1114" s="142"/>
      <c r="EO1114" s="142"/>
      <c r="EP1114" s="142"/>
      <c r="EQ1114" s="142"/>
      <c r="ER1114" s="142"/>
      <c r="ES1114" s="142"/>
      <c r="ET1114" s="142"/>
      <c r="EU1114" s="142"/>
      <c r="EV1114" s="142"/>
      <c r="EW1114" s="142"/>
      <c r="EX1114" s="142"/>
      <c r="EY1114" s="142"/>
      <c r="EZ1114" s="142"/>
      <c r="FA1114" s="142"/>
      <c r="FB1114" s="142"/>
      <c r="FC1114" s="142"/>
      <c r="FD1114" s="142"/>
      <c r="FE1114" s="142"/>
      <c r="FF1114" s="142"/>
      <c r="FG1114" s="142"/>
      <c r="FH1114" s="142"/>
      <c r="FI1114" s="142"/>
      <c r="FJ1114" s="142"/>
      <c r="FK1114" s="142"/>
      <c r="FL1114" s="142"/>
      <c r="FM1114" s="142"/>
      <c r="FN1114" s="142"/>
      <c r="FO1114" s="142"/>
      <c r="FP1114" s="142"/>
      <c r="FQ1114" s="142"/>
      <c r="FR1114" s="142"/>
      <c r="FS1114" s="142"/>
      <c r="FT1114" s="142"/>
      <c r="FU1114" s="142"/>
      <c r="FV1114" s="142"/>
      <c r="FW1114" s="142"/>
      <c r="FX1114" s="142"/>
      <c r="FY1114" s="142"/>
      <c r="FZ1114" s="142"/>
      <c r="GA1114" s="142"/>
      <c r="GB1114" s="142"/>
      <c r="GC1114" s="142"/>
      <c r="GD1114" s="142"/>
      <c r="GE1114" s="142"/>
      <c r="GF1114" s="142"/>
      <c r="GG1114" s="142"/>
      <c r="GH1114" s="142"/>
      <c r="GI1114" s="142"/>
      <c r="GJ1114" s="142"/>
      <c r="GK1114" s="142"/>
      <c r="GL1114" s="142"/>
      <c r="GM1114" s="142"/>
      <c r="GN1114" s="142"/>
      <c r="GO1114" s="142"/>
      <c r="GP1114" s="142"/>
      <c r="GQ1114" s="142"/>
      <c r="GR1114" s="142"/>
      <c r="GS1114" s="142"/>
      <c r="GT1114" s="142"/>
      <c r="GU1114" s="142"/>
      <c r="GV1114" s="142"/>
      <c r="GW1114" s="142"/>
      <c r="GX1114" s="142"/>
      <c r="GY1114" s="142"/>
      <c r="GZ1114" s="142"/>
      <c r="HA1114" s="142"/>
      <c r="HB1114" s="142"/>
      <c r="HC1114" s="142"/>
      <c r="HD1114" s="142"/>
      <c r="HE1114" s="142"/>
      <c r="HF1114" s="142"/>
      <c r="HG1114" s="142"/>
      <c r="HH1114" s="142"/>
      <c r="HI1114" s="142"/>
      <c r="HJ1114" s="142"/>
      <c r="HK1114" s="142"/>
      <c r="HL1114" s="142"/>
      <c r="HM1114" s="142"/>
      <c r="HN1114" s="142"/>
      <c r="HO1114" s="142"/>
      <c r="HP1114" s="142"/>
      <c r="HQ1114" s="142"/>
      <c r="HR1114" s="142"/>
    </row>
    <row r="1115" spans="1:226" s="139" customFormat="1" ht="11.25" hidden="1" customHeight="1">
      <c r="A1115" s="93" t="s">
        <v>1924</v>
      </c>
      <c r="B1115" s="111" t="s">
        <v>1925</v>
      </c>
      <c r="C1115" s="123" t="s">
        <v>1926</v>
      </c>
      <c r="D1115" s="58"/>
      <c r="E1115" s="58">
        <v>-1.37</v>
      </c>
      <c r="F1115" s="58"/>
      <c r="G1115" s="165"/>
      <c r="H1115" s="165"/>
      <c r="I1115" s="165"/>
      <c r="J1115" s="165"/>
      <c r="K1115" s="165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  <c r="BT1115" s="142"/>
      <c r="BU1115" s="142"/>
      <c r="BV1115" s="142"/>
      <c r="BW1115" s="142"/>
      <c r="BX1115" s="142"/>
      <c r="BY1115" s="142"/>
      <c r="BZ1115" s="142"/>
      <c r="CA1115" s="142"/>
      <c r="CB1115" s="142"/>
      <c r="CC1115" s="142"/>
      <c r="CD1115" s="142"/>
      <c r="CE1115" s="142"/>
      <c r="CF1115" s="142"/>
      <c r="CG1115" s="142"/>
      <c r="CH1115" s="142"/>
      <c r="CI1115" s="142"/>
      <c r="CJ1115" s="142"/>
      <c r="CK1115" s="142"/>
      <c r="CL1115" s="142"/>
      <c r="CM1115" s="142"/>
      <c r="CN1115" s="142"/>
      <c r="CO1115" s="142"/>
      <c r="CP1115" s="142"/>
      <c r="CQ1115" s="142"/>
      <c r="CR1115" s="142"/>
      <c r="CS1115" s="142"/>
      <c r="CT1115" s="142"/>
      <c r="CU1115" s="142"/>
      <c r="CV1115" s="142"/>
      <c r="CW1115" s="142"/>
      <c r="CX1115" s="142"/>
      <c r="CY1115" s="142"/>
      <c r="CZ1115" s="142"/>
      <c r="DA1115" s="142"/>
      <c r="DB1115" s="142"/>
      <c r="DC1115" s="142"/>
      <c r="DD1115" s="142"/>
      <c r="DE1115" s="142"/>
      <c r="DF1115" s="142"/>
      <c r="DG1115" s="142"/>
      <c r="DH1115" s="142"/>
      <c r="DI1115" s="142"/>
      <c r="DJ1115" s="142"/>
      <c r="DK1115" s="142"/>
      <c r="DL1115" s="142"/>
      <c r="DM1115" s="142"/>
      <c r="DN1115" s="142"/>
      <c r="DO1115" s="142"/>
      <c r="DP1115" s="142"/>
      <c r="DQ1115" s="142"/>
      <c r="DR1115" s="142"/>
      <c r="DS1115" s="142"/>
      <c r="DT1115" s="142"/>
      <c r="DU1115" s="142"/>
      <c r="DV1115" s="142"/>
      <c r="DW1115" s="142"/>
      <c r="DX1115" s="142"/>
      <c r="DY1115" s="142"/>
      <c r="DZ1115" s="142"/>
      <c r="EA1115" s="142"/>
      <c r="EB1115" s="142"/>
      <c r="EC1115" s="142"/>
      <c r="ED1115" s="142"/>
      <c r="EE1115" s="142"/>
      <c r="EF1115" s="142"/>
      <c r="EG1115" s="142"/>
      <c r="EH1115" s="142"/>
      <c r="EI1115" s="142"/>
      <c r="EJ1115" s="142"/>
      <c r="EK1115" s="142"/>
      <c r="EL1115" s="142"/>
      <c r="EM1115" s="142"/>
      <c r="EN1115" s="142"/>
      <c r="EO1115" s="142"/>
      <c r="EP1115" s="142"/>
      <c r="EQ1115" s="142"/>
      <c r="ER1115" s="142"/>
      <c r="ES1115" s="142"/>
      <c r="ET1115" s="142"/>
      <c r="EU1115" s="142"/>
      <c r="EV1115" s="142"/>
      <c r="EW1115" s="142"/>
      <c r="EX1115" s="142"/>
      <c r="EY1115" s="142"/>
      <c r="EZ1115" s="142"/>
      <c r="FA1115" s="142"/>
      <c r="FB1115" s="142"/>
      <c r="FC1115" s="142"/>
      <c r="FD1115" s="142"/>
      <c r="FE1115" s="142"/>
      <c r="FF1115" s="142"/>
      <c r="FG1115" s="142"/>
      <c r="FH1115" s="142"/>
      <c r="FI1115" s="142"/>
      <c r="FJ1115" s="142"/>
      <c r="FK1115" s="142"/>
      <c r="FL1115" s="142"/>
      <c r="FM1115" s="142"/>
      <c r="FN1115" s="142"/>
      <c r="FO1115" s="142"/>
      <c r="FP1115" s="142"/>
      <c r="FQ1115" s="142"/>
      <c r="FR1115" s="142"/>
      <c r="FS1115" s="142"/>
      <c r="FT1115" s="142"/>
      <c r="FU1115" s="142"/>
      <c r="FV1115" s="142"/>
      <c r="FW1115" s="142"/>
      <c r="FX1115" s="142"/>
      <c r="FY1115" s="142"/>
      <c r="FZ1115" s="142"/>
      <c r="GA1115" s="142"/>
      <c r="GB1115" s="142"/>
      <c r="GC1115" s="142"/>
      <c r="GD1115" s="142"/>
      <c r="GE1115" s="142"/>
      <c r="GF1115" s="142"/>
      <c r="GG1115" s="142"/>
      <c r="GH1115" s="142"/>
      <c r="GI1115" s="142"/>
      <c r="GJ1115" s="142"/>
      <c r="GK1115" s="142"/>
      <c r="GL1115" s="142"/>
      <c r="GM1115" s="142"/>
      <c r="GN1115" s="142"/>
      <c r="GO1115" s="142"/>
      <c r="GP1115" s="142"/>
      <c r="GQ1115" s="142"/>
      <c r="GR1115" s="142"/>
      <c r="GS1115" s="142"/>
      <c r="GT1115" s="142"/>
      <c r="GU1115" s="142"/>
      <c r="GV1115" s="142"/>
      <c r="GW1115" s="142"/>
      <c r="GX1115" s="142"/>
      <c r="GY1115" s="142"/>
      <c r="GZ1115" s="142"/>
      <c r="HA1115" s="142"/>
      <c r="HB1115" s="142"/>
      <c r="HC1115" s="142"/>
      <c r="HD1115" s="142"/>
      <c r="HE1115" s="142"/>
      <c r="HF1115" s="142"/>
      <c r="HG1115" s="142"/>
      <c r="HH1115" s="142"/>
      <c r="HI1115" s="142"/>
      <c r="HJ1115" s="142"/>
      <c r="HK1115" s="142"/>
      <c r="HL1115" s="142"/>
      <c r="HM1115" s="142"/>
      <c r="HN1115" s="142"/>
      <c r="HO1115" s="142"/>
      <c r="HP1115" s="142"/>
      <c r="HQ1115" s="142"/>
      <c r="HR1115" s="142"/>
    </row>
    <row r="1116" spans="1:226" s="139" customFormat="1" ht="11.25" hidden="1" customHeight="1">
      <c r="A1116" s="93" t="s">
        <v>1929</v>
      </c>
      <c r="B1116" s="111" t="s">
        <v>1930</v>
      </c>
      <c r="C1116" s="123" t="s">
        <v>1931</v>
      </c>
      <c r="D1116" s="58"/>
      <c r="E1116" s="58">
        <v>-325.85000000000002</v>
      </c>
      <c r="F1116" s="58"/>
      <c r="G1116" s="165"/>
      <c r="H1116" s="165"/>
      <c r="I1116" s="165"/>
      <c r="J1116" s="165"/>
      <c r="K1116" s="165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  <c r="BT1116" s="142"/>
      <c r="BU1116" s="142"/>
      <c r="BV1116" s="142"/>
      <c r="BW1116" s="142"/>
      <c r="BX1116" s="142"/>
      <c r="BY1116" s="142"/>
      <c r="BZ1116" s="142"/>
      <c r="CA1116" s="142"/>
      <c r="CB1116" s="142"/>
      <c r="CC1116" s="142"/>
      <c r="CD1116" s="142"/>
      <c r="CE1116" s="142"/>
      <c r="CF1116" s="142"/>
      <c r="CG1116" s="142"/>
      <c r="CH1116" s="142"/>
      <c r="CI1116" s="142"/>
      <c r="CJ1116" s="142"/>
      <c r="CK1116" s="142"/>
      <c r="CL1116" s="142"/>
      <c r="CM1116" s="142"/>
      <c r="CN1116" s="142"/>
      <c r="CO1116" s="142"/>
      <c r="CP1116" s="142"/>
      <c r="CQ1116" s="142"/>
      <c r="CR1116" s="142"/>
      <c r="CS1116" s="142"/>
      <c r="CT1116" s="142"/>
      <c r="CU1116" s="142"/>
      <c r="CV1116" s="142"/>
      <c r="CW1116" s="142"/>
      <c r="CX1116" s="142"/>
      <c r="CY1116" s="142"/>
      <c r="CZ1116" s="142"/>
      <c r="DA1116" s="142"/>
      <c r="DB1116" s="142"/>
      <c r="DC1116" s="142"/>
      <c r="DD1116" s="142"/>
      <c r="DE1116" s="142"/>
      <c r="DF1116" s="142"/>
      <c r="DG1116" s="142"/>
      <c r="DH1116" s="142"/>
      <c r="DI1116" s="142"/>
      <c r="DJ1116" s="142"/>
      <c r="DK1116" s="142"/>
      <c r="DL1116" s="142"/>
      <c r="DM1116" s="142"/>
      <c r="DN1116" s="142"/>
      <c r="DO1116" s="142"/>
      <c r="DP1116" s="142"/>
      <c r="DQ1116" s="142"/>
      <c r="DR1116" s="142"/>
      <c r="DS1116" s="142"/>
      <c r="DT1116" s="142"/>
      <c r="DU1116" s="142"/>
      <c r="DV1116" s="142"/>
      <c r="DW1116" s="142"/>
      <c r="DX1116" s="142"/>
      <c r="DY1116" s="142"/>
      <c r="DZ1116" s="142"/>
      <c r="EA1116" s="142"/>
      <c r="EB1116" s="142"/>
      <c r="EC1116" s="142"/>
      <c r="ED1116" s="142"/>
      <c r="EE1116" s="142"/>
      <c r="EF1116" s="142"/>
      <c r="EG1116" s="142"/>
      <c r="EH1116" s="142"/>
      <c r="EI1116" s="142"/>
      <c r="EJ1116" s="142"/>
      <c r="EK1116" s="142"/>
      <c r="EL1116" s="142"/>
      <c r="EM1116" s="142"/>
      <c r="EN1116" s="142"/>
      <c r="EO1116" s="142"/>
      <c r="EP1116" s="142"/>
      <c r="EQ1116" s="142"/>
      <c r="ER1116" s="142"/>
      <c r="ES1116" s="142"/>
      <c r="ET1116" s="142"/>
      <c r="EU1116" s="142"/>
      <c r="EV1116" s="142"/>
      <c r="EW1116" s="142"/>
      <c r="EX1116" s="142"/>
      <c r="EY1116" s="142"/>
      <c r="EZ1116" s="142"/>
      <c r="FA1116" s="142"/>
      <c r="FB1116" s="142"/>
      <c r="FC1116" s="142"/>
      <c r="FD1116" s="142"/>
      <c r="FE1116" s="142"/>
      <c r="FF1116" s="142"/>
      <c r="FG1116" s="142"/>
      <c r="FH1116" s="142"/>
      <c r="FI1116" s="142"/>
      <c r="FJ1116" s="142"/>
      <c r="FK1116" s="142"/>
      <c r="FL1116" s="142"/>
      <c r="FM1116" s="142"/>
      <c r="FN1116" s="142"/>
      <c r="FO1116" s="142"/>
      <c r="FP1116" s="142"/>
      <c r="FQ1116" s="142"/>
      <c r="FR1116" s="142"/>
      <c r="FS1116" s="142"/>
      <c r="FT1116" s="142"/>
      <c r="FU1116" s="142"/>
      <c r="FV1116" s="142"/>
      <c r="FW1116" s="142"/>
      <c r="FX1116" s="142"/>
      <c r="FY1116" s="142"/>
      <c r="FZ1116" s="142"/>
      <c r="GA1116" s="142"/>
      <c r="GB1116" s="142"/>
      <c r="GC1116" s="142"/>
      <c r="GD1116" s="142"/>
      <c r="GE1116" s="142"/>
      <c r="GF1116" s="142"/>
      <c r="GG1116" s="142"/>
      <c r="GH1116" s="142"/>
      <c r="GI1116" s="142"/>
      <c r="GJ1116" s="142"/>
      <c r="GK1116" s="142"/>
      <c r="GL1116" s="142"/>
      <c r="GM1116" s="142"/>
      <c r="GN1116" s="142"/>
      <c r="GO1116" s="142"/>
      <c r="GP1116" s="142"/>
      <c r="GQ1116" s="142"/>
      <c r="GR1116" s="142"/>
      <c r="GS1116" s="142"/>
      <c r="GT1116" s="142"/>
      <c r="GU1116" s="142"/>
      <c r="GV1116" s="142"/>
      <c r="GW1116" s="142"/>
      <c r="GX1116" s="142"/>
      <c r="GY1116" s="142"/>
      <c r="GZ1116" s="142"/>
      <c r="HA1116" s="142"/>
      <c r="HB1116" s="142"/>
      <c r="HC1116" s="142"/>
      <c r="HD1116" s="142"/>
      <c r="HE1116" s="142"/>
      <c r="HF1116" s="142"/>
      <c r="HG1116" s="142"/>
      <c r="HH1116" s="142"/>
      <c r="HI1116" s="142"/>
      <c r="HJ1116" s="142"/>
      <c r="HK1116" s="142"/>
      <c r="HL1116" s="142"/>
      <c r="HM1116" s="142"/>
      <c r="HN1116" s="142"/>
      <c r="HO1116" s="142"/>
      <c r="HP1116" s="142"/>
      <c r="HQ1116" s="142"/>
      <c r="HR1116" s="142"/>
    </row>
    <row r="1117" spans="1:226" s="139" customFormat="1" ht="11.25" hidden="1" customHeight="1">
      <c r="A1117" s="93" t="s">
        <v>1952</v>
      </c>
      <c r="B1117" s="93" t="s">
        <v>368</v>
      </c>
      <c r="C1117" s="123" t="s">
        <v>367</v>
      </c>
      <c r="D1117" s="58"/>
      <c r="E1117" s="58">
        <v>-2100.36</v>
      </c>
      <c r="F1117" s="165"/>
      <c r="G1117" s="165"/>
      <c r="H1117" s="165"/>
      <c r="I1117" s="165"/>
      <c r="J1117" s="165"/>
      <c r="K1117" s="165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  <c r="BT1117" s="142"/>
      <c r="BU1117" s="142"/>
      <c r="BV1117" s="142"/>
      <c r="BW1117" s="142"/>
      <c r="BX1117" s="142"/>
      <c r="BY1117" s="142"/>
      <c r="BZ1117" s="142"/>
      <c r="CA1117" s="142"/>
      <c r="CB1117" s="142"/>
      <c r="CC1117" s="142"/>
      <c r="CD1117" s="142"/>
      <c r="CE1117" s="142"/>
      <c r="CF1117" s="142"/>
      <c r="CG1117" s="142"/>
      <c r="CH1117" s="142"/>
      <c r="CI1117" s="142"/>
      <c r="CJ1117" s="142"/>
      <c r="CK1117" s="142"/>
      <c r="CL1117" s="142"/>
      <c r="CM1117" s="142"/>
      <c r="CN1117" s="142"/>
      <c r="CO1117" s="142"/>
      <c r="CP1117" s="142"/>
      <c r="CQ1117" s="142"/>
      <c r="CR1117" s="142"/>
      <c r="CS1117" s="142"/>
      <c r="CT1117" s="142"/>
      <c r="CU1117" s="142"/>
      <c r="CV1117" s="142"/>
      <c r="CW1117" s="142"/>
      <c r="CX1117" s="142"/>
      <c r="CY1117" s="142"/>
      <c r="CZ1117" s="142"/>
      <c r="DA1117" s="142"/>
      <c r="DB1117" s="142"/>
      <c r="DC1117" s="142"/>
      <c r="DD1117" s="142"/>
      <c r="DE1117" s="142"/>
      <c r="DF1117" s="142"/>
      <c r="DG1117" s="142"/>
      <c r="DH1117" s="142"/>
      <c r="DI1117" s="142"/>
      <c r="DJ1117" s="142"/>
      <c r="DK1117" s="142"/>
      <c r="DL1117" s="142"/>
      <c r="DM1117" s="142"/>
      <c r="DN1117" s="142"/>
      <c r="DO1117" s="142"/>
      <c r="DP1117" s="142"/>
      <c r="DQ1117" s="142"/>
      <c r="DR1117" s="142"/>
      <c r="DS1117" s="142"/>
      <c r="DT1117" s="142"/>
      <c r="DU1117" s="142"/>
      <c r="DV1117" s="142"/>
      <c r="DW1117" s="142"/>
      <c r="DX1117" s="142"/>
      <c r="DY1117" s="142"/>
      <c r="DZ1117" s="142"/>
      <c r="EA1117" s="142"/>
      <c r="EB1117" s="142"/>
      <c r="EC1117" s="142"/>
      <c r="ED1117" s="142"/>
      <c r="EE1117" s="142"/>
      <c r="EF1117" s="142"/>
      <c r="EG1117" s="142"/>
      <c r="EH1117" s="142"/>
      <c r="EI1117" s="142"/>
      <c r="EJ1117" s="142"/>
      <c r="EK1117" s="142"/>
      <c r="EL1117" s="142"/>
      <c r="EM1117" s="142"/>
      <c r="EN1117" s="142"/>
      <c r="EO1117" s="142"/>
      <c r="EP1117" s="142"/>
      <c r="EQ1117" s="142"/>
      <c r="ER1117" s="142"/>
      <c r="ES1117" s="142"/>
      <c r="ET1117" s="142"/>
      <c r="EU1117" s="142"/>
      <c r="EV1117" s="142"/>
      <c r="EW1117" s="142"/>
      <c r="EX1117" s="142"/>
      <c r="EY1117" s="142"/>
      <c r="EZ1117" s="142"/>
      <c r="FA1117" s="142"/>
      <c r="FB1117" s="142"/>
      <c r="FC1117" s="142"/>
      <c r="FD1117" s="142"/>
      <c r="FE1117" s="142"/>
      <c r="FF1117" s="142"/>
      <c r="FG1117" s="142"/>
      <c r="FH1117" s="142"/>
      <c r="FI1117" s="142"/>
      <c r="FJ1117" s="142"/>
      <c r="FK1117" s="142"/>
      <c r="FL1117" s="142"/>
      <c r="FM1117" s="142"/>
      <c r="FN1117" s="142"/>
      <c r="FO1117" s="142"/>
      <c r="FP1117" s="142"/>
      <c r="FQ1117" s="142"/>
      <c r="FR1117" s="142"/>
      <c r="FS1117" s="142"/>
      <c r="FT1117" s="142"/>
      <c r="FU1117" s="142"/>
      <c r="FV1117" s="142"/>
      <c r="FW1117" s="142"/>
      <c r="FX1117" s="142"/>
      <c r="FY1117" s="142"/>
      <c r="FZ1117" s="142"/>
      <c r="GA1117" s="142"/>
      <c r="GB1117" s="142"/>
      <c r="GC1117" s="142"/>
      <c r="GD1117" s="142"/>
      <c r="GE1117" s="142"/>
      <c r="GF1117" s="142"/>
      <c r="GG1117" s="142"/>
      <c r="GH1117" s="142"/>
      <c r="GI1117" s="142"/>
      <c r="GJ1117" s="142"/>
      <c r="GK1117" s="142"/>
      <c r="GL1117" s="142"/>
      <c r="GM1117" s="142"/>
      <c r="GN1117" s="142"/>
      <c r="GO1117" s="142"/>
      <c r="GP1117" s="142"/>
      <c r="GQ1117" s="142"/>
      <c r="GR1117" s="142"/>
      <c r="GS1117" s="142"/>
      <c r="GT1117" s="142"/>
      <c r="GU1117" s="142"/>
      <c r="GV1117" s="142"/>
      <c r="GW1117" s="142"/>
      <c r="GX1117" s="142"/>
      <c r="GY1117" s="142"/>
      <c r="GZ1117" s="142"/>
      <c r="HA1117" s="142"/>
      <c r="HB1117" s="142"/>
      <c r="HC1117" s="142"/>
      <c r="HD1117" s="142"/>
      <c r="HE1117" s="142"/>
      <c r="HF1117" s="142"/>
      <c r="HG1117" s="142"/>
      <c r="HH1117" s="142"/>
      <c r="HI1117" s="142"/>
      <c r="HJ1117" s="142"/>
      <c r="HK1117" s="142"/>
      <c r="HL1117" s="142"/>
      <c r="HM1117" s="142"/>
      <c r="HN1117" s="142"/>
      <c r="HO1117" s="142"/>
      <c r="HP1117" s="142"/>
      <c r="HQ1117" s="142"/>
      <c r="HR1117" s="142"/>
    </row>
    <row r="1118" spans="1:226" s="139" customFormat="1" ht="11.25" hidden="1" customHeight="1">
      <c r="A1118" s="93" t="s">
        <v>1955</v>
      </c>
      <c r="B1118" s="93" t="s">
        <v>1956</v>
      </c>
      <c r="C1118" s="123" t="s">
        <v>385</v>
      </c>
      <c r="D1118" s="58"/>
      <c r="E1118" s="58">
        <v>-181.14</v>
      </c>
      <c r="F1118" s="165"/>
      <c r="G1118" s="165"/>
      <c r="H1118" s="165"/>
      <c r="I1118" s="165"/>
      <c r="J1118" s="165"/>
      <c r="K1118" s="165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  <c r="BT1118" s="142"/>
      <c r="BU1118" s="142"/>
      <c r="BV1118" s="142"/>
      <c r="BW1118" s="142"/>
      <c r="BX1118" s="142"/>
      <c r="BY1118" s="142"/>
      <c r="BZ1118" s="142"/>
      <c r="CA1118" s="142"/>
      <c r="CB1118" s="142"/>
      <c r="CC1118" s="142"/>
      <c r="CD1118" s="142"/>
      <c r="CE1118" s="142"/>
      <c r="CF1118" s="142"/>
      <c r="CG1118" s="142"/>
      <c r="CH1118" s="142"/>
      <c r="CI1118" s="142"/>
      <c r="CJ1118" s="142"/>
      <c r="CK1118" s="142"/>
      <c r="CL1118" s="142"/>
      <c r="CM1118" s="142"/>
      <c r="CN1118" s="142"/>
      <c r="CO1118" s="142"/>
      <c r="CP1118" s="142"/>
      <c r="CQ1118" s="142"/>
      <c r="CR1118" s="142"/>
      <c r="CS1118" s="142"/>
      <c r="CT1118" s="142"/>
      <c r="CU1118" s="142"/>
      <c r="CV1118" s="142"/>
      <c r="CW1118" s="142"/>
      <c r="CX1118" s="142"/>
      <c r="CY1118" s="142"/>
      <c r="CZ1118" s="142"/>
      <c r="DA1118" s="142"/>
      <c r="DB1118" s="142"/>
      <c r="DC1118" s="142"/>
      <c r="DD1118" s="142"/>
      <c r="DE1118" s="142"/>
      <c r="DF1118" s="142"/>
      <c r="DG1118" s="142"/>
      <c r="DH1118" s="142"/>
      <c r="DI1118" s="142"/>
      <c r="DJ1118" s="142"/>
      <c r="DK1118" s="142"/>
      <c r="DL1118" s="142"/>
      <c r="DM1118" s="142"/>
      <c r="DN1118" s="142"/>
      <c r="DO1118" s="142"/>
      <c r="DP1118" s="142"/>
      <c r="DQ1118" s="142"/>
      <c r="DR1118" s="142"/>
      <c r="DS1118" s="142"/>
      <c r="DT1118" s="142"/>
      <c r="DU1118" s="142"/>
      <c r="DV1118" s="142"/>
      <c r="DW1118" s="142"/>
      <c r="DX1118" s="142"/>
      <c r="DY1118" s="142"/>
      <c r="DZ1118" s="142"/>
      <c r="EA1118" s="142"/>
      <c r="EB1118" s="142"/>
      <c r="EC1118" s="142"/>
      <c r="ED1118" s="142"/>
      <c r="EE1118" s="142"/>
      <c r="EF1118" s="142"/>
      <c r="EG1118" s="142"/>
      <c r="EH1118" s="142"/>
      <c r="EI1118" s="142"/>
      <c r="EJ1118" s="142"/>
      <c r="EK1118" s="142"/>
      <c r="EL1118" s="142"/>
      <c r="EM1118" s="142"/>
      <c r="EN1118" s="142"/>
      <c r="EO1118" s="142"/>
      <c r="EP1118" s="142"/>
      <c r="EQ1118" s="142"/>
      <c r="ER1118" s="142"/>
      <c r="ES1118" s="142"/>
      <c r="ET1118" s="142"/>
      <c r="EU1118" s="142"/>
      <c r="EV1118" s="142"/>
      <c r="EW1118" s="142"/>
      <c r="EX1118" s="142"/>
      <c r="EY1118" s="142"/>
      <c r="EZ1118" s="142"/>
      <c r="FA1118" s="142"/>
      <c r="FB1118" s="142"/>
      <c r="FC1118" s="142"/>
      <c r="FD1118" s="142"/>
      <c r="FE1118" s="142"/>
      <c r="FF1118" s="142"/>
      <c r="FG1118" s="142"/>
      <c r="FH1118" s="142"/>
      <c r="FI1118" s="142"/>
      <c r="FJ1118" s="142"/>
      <c r="FK1118" s="142"/>
      <c r="FL1118" s="142"/>
      <c r="FM1118" s="142"/>
      <c r="FN1118" s="142"/>
      <c r="FO1118" s="142"/>
      <c r="FP1118" s="142"/>
      <c r="FQ1118" s="142"/>
      <c r="FR1118" s="142"/>
      <c r="FS1118" s="142"/>
      <c r="FT1118" s="142"/>
      <c r="FU1118" s="142"/>
      <c r="FV1118" s="142"/>
      <c r="FW1118" s="142"/>
      <c r="FX1118" s="142"/>
      <c r="FY1118" s="142"/>
      <c r="FZ1118" s="142"/>
      <c r="GA1118" s="142"/>
      <c r="GB1118" s="142"/>
      <c r="GC1118" s="142"/>
      <c r="GD1118" s="142"/>
      <c r="GE1118" s="142"/>
      <c r="GF1118" s="142"/>
      <c r="GG1118" s="142"/>
      <c r="GH1118" s="142"/>
      <c r="GI1118" s="142"/>
      <c r="GJ1118" s="142"/>
      <c r="GK1118" s="142"/>
      <c r="GL1118" s="142"/>
      <c r="GM1118" s="142"/>
      <c r="GN1118" s="142"/>
      <c r="GO1118" s="142"/>
      <c r="GP1118" s="142"/>
      <c r="GQ1118" s="142"/>
      <c r="GR1118" s="142"/>
      <c r="GS1118" s="142"/>
      <c r="GT1118" s="142"/>
      <c r="GU1118" s="142"/>
      <c r="GV1118" s="142"/>
      <c r="GW1118" s="142"/>
      <c r="GX1118" s="142"/>
      <c r="GY1118" s="142"/>
      <c r="GZ1118" s="142"/>
      <c r="HA1118" s="142"/>
      <c r="HB1118" s="142"/>
      <c r="HC1118" s="142"/>
      <c r="HD1118" s="142"/>
      <c r="HE1118" s="142"/>
      <c r="HF1118" s="142"/>
      <c r="HG1118" s="142"/>
      <c r="HH1118" s="142"/>
      <c r="HI1118" s="142"/>
      <c r="HJ1118" s="142"/>
      <c r="HK1118" s="142"/>
      <c r="HL1118" s="142"/>
      <c r="HM1118" s="142"/>
      <c r="HN1118" s="142"/>
      <c r="HO1118" s="142"/>
      <c r="HP1118" s="142"/>
      <c r="HQ1118" s="142"/>
      <c r="HR1118" s="142"/>
    </row>
    <row r="1119" spans="1:226" s="139" customFormat="1" ht="11.25" hidden="1" customHeight="1">
      <c r="A1119" s="93" t="s">
        <v>2013</v>
      </c>
      <c r="B1119" s="111" t="s">
        <v>2014</v>
      </c>
      <c r="C1119" s="123" t="s">
        <v>613</v>
      </c>
      <c r="D1119" s="58"/>
      <c r="E1119" s="58">
        <v>-39051.75</v>
      </c>
      <c r="F1119" s="165"/>
      <c r="G1119" s="165"/>
      <c r="H1119" s="165"/>
      <c r="I1119" s="165"/>
      <c r="J1119" s="165"/>
      <c r="K1119" s="165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  <c r="BT1119" s="142"/>
      <c r="BU1119" s="142"/>
      <c r="BV1119" s="142"/>
      <c r="BW1119" s="142"/>
      <c r="BX1119" s="142"/>
      <c r="BY1119" s="142"/>
      <c r="BZ1119" s="142"/>
      <c r="CA1119" s="142"/>
      <c r="CB1119" s="142"/>
      <c r="CC1119" s="142"/>
      <c r="CD1119" s="142"/>
      <c r="CE1119" s="142"/>
      <c r="CF1119" s="142"/>
      <c r="CG1119" s="142"/>
      <c r="CH1119" s="142"/>
      <c r="CI1119" s="142"/>
      <c r="CJ1119" s="142"/>
      <c r="CK1119" s="142"/>
      <c r="CL1119" s="142"/>
      <c r="CM1119" s="142"/>
      <c r="CN1119" s="142"/>
      <c r="CO1119" s="142"/>
      <c r="CP1119" s="142"/>
      <c r="CQ1119" s="142"/>
      <c r="CR1119" s="142"/>
      <c r="CS1119" s="142"/>
      <c r="CT1119" s="142"/>
      <c r="CU1119" s="142"/>
      <c r="CV1119" s="142"/>
      <c r="CW1119" s="142"/>
      <c r="CX1119" s="142"/>
      <c r="CY1119" s="142"/>
      <c r="CZ1119" s="142"/>
      <c r="DA1119" s="142"/>
      <c r="DB1119" s="142"/>
      <c r="DC1119" s="142"/>
      <c r="DD1119" s="142"/>
      <c r="DE1119" s="142"/>
      <c r="DF1119" s="142"/>
      <c r="DG1119" s="142"/>
      <c r="DH1119" s="142"/>
      <c r="DI1119" s="142"/>
      <c r="DJ1119" s="142"/>
      <c r="DK1119" s="142"/>
      <c r="DL1119" s="142"/>
      <c r="DM1119" s="142"/>
      <c r="DN1119" s="142"/>
      <c r="DO1119" s="142"/>
      <c r="DP1119" s="142"/>
      <c r="DQ1119" s="142"/>
      <c r="DR1119" s="142"/>
      <c r="DS1119" s="142"/>
      <c r="DT1119" s="142"/>
      <c r="DU1119" s="142"/>
      <c r="DV1119" s="142"/>
      <c r="DW1119" s="142"/>
      <c r="DX1119" s="142"/>
      <c r="DY1119" s="142"/>
      <c r="DZ1119" s="142"/>
      <c r="EA1119" s="142"/>
      <c r="EB1119" s="142"/>
      <c r="EC1119" s="142"/>
      <c r="ED1119" s="142"/>
      <c r="EE1119" s="142"/>
      <c r="EF1119" s="142"/>
      <c r="EG1119" s="142"/>
      <c r="EH1119" s="142"/>
      <c r="EI1119" s="142"/>
      <c r="EJ1119" s="142"/>
      <c r="EK1119" s="142"/>
      <c r="EL1119" s="142"/>
      <c r="EM1119" s="142"/>
      <c r="EN1119" s="142"/>
      <c r="EO1119" s="142"/>
      <c r="EP1119" s="142"/>
      <c r="EQ1119" s="142"/>
      <c r="ER1119" s="142"/>
      <c r="ES1119" s="142"/>
      <c r="ET1119" s="142"/>
      <c r="EU1119" s="142"/>
      <c r="EV1119" s="142"/>
      <c r="EW1119" s="142"/>
      <c r="EX1119" s="142"/>
      <c r="EY1119" s="142"/>
      <c r="EZ1119" s="142"/>
      <c r="FA1119" s="142"/>
      <c r="FB1119" s="142"/>
      <c r="FC1119" s="142"/>
      <c r="FD1119" s="142"/>
      <c r="FE1119" s="142"/>
      <c r="FF1119" s="142"/>
      <c r="FG1119" s="142"/>
      <c r="FH1119" s="142"/>
      <c r="FI1119" s="142"/>
      <c r="FJ1119" s="142"/>
      <c r="FK1119" s="142"/>
      <c r="FL1119" s="142"/>
      <c r="FM1119" s="142"/>
      <c r="FN1119" s="142"/>
      <c r="FO1119" s="142"/>
      <c r="FP1119" s="142"/>
      <c r="FQ1119" s="142"/>
      <c r="FR1119" s="142"/>
      <c r="FS1119" s="142"/>
      <c r="FT1119" s="142"/>
      <c r="FU1119" s="142"/>
      <c r="FV1119" s="142"/>
      <c r="FW1119" s="142"/>
      <c r="FX1119" s="142"/>
      <c r="FY1119" s="142"/>
      <c r="FZ1119" s="142"/>
      <c r="GA1119" s="142"/>
      <c r="GB1119" s="142"/>
      <c r="GC1119" s="142"/>
      <c r="GD1119" s="142"/>
      <c r="GE1119" s="142"/>
      <c r="GF1119" s="142"/>
      <c r="GG1119" s="142"/>
      <c r="GH1119" s="142"/>
      <c r="GI1119" s="142"/>
      <c r="GJ1119" s="142"/>
      <c r="GK1119" s="142"/>
      <c r="GL1119" s="142"/>
      <c r="GM1119" s="142"/>
      <c r="GN1119" s="142"/>
      <c r="GO1119" s="142"/>
      <c r="GP1119" s="142"/>
      <c r="GQ1119" s="142"/>
      <c r="GR1119" s="142"/>
      <c r="GS1119" s="142"/>
      <c r="GT1119" s="142"/>
      <c r="GU1119" s="142"/>
      <c r="GV1119" s="142"/>
      <c r="GW1119" s="142"/>
      <c r="GX1119" s="142"/>
      <c r="GY1119" s="142"/>
      <c r="GZ1119" s="142"/>
      <c r="HA1119" s="142"/>
      <c r="HB1119" s="142"/>
      <c r="HC1119" s="142"/>
      <c r="HD1119" s="142"/>
      <c r="HE1119" s="142"/>
      <c r="HF1119" s="142"/>
      <c r="HG1119" s="142"/>
      <c r="HH1119" s="142"/>
      <c r="HI1119" s="142"/>
      <c r="HJ1119" s="142"/>
      <c r="HK1119" s="142"/>
      <c r="HL1119" s="142"/>
      <c r="HM1119" s="142"/>
      <c r="HN1119" s="142"/>
      <c r="HO1119" s="142"/>
      <c r="HP1119" s="142"/>
      <c r="HQ1119" s="142"/>
      <c r="HR1119" s="142"/>
    </row>
    <row r="1120" spans="1:226" s="139" customFormat="1" ht="11.25" hidden="1" customHeight="1">
      <c r="A1120" s="93" t="s">
        <v>1927</v>
      </c>
      <c r="B1120" s="93" t="s">
        <v>263</v>
      </c>
      <c r="C1120" s="94" t="s">
        <v>123</v>
      </c>
      <c r="D1120" s="58">
        <v>-820.87</v>
      </c>
      <c r="E1120" s="58"/>
      <c r="F1120" s="58">
        <v>-84.37</v>
      </c>
      <c r="G1120" s="165"/>
      <c r="H1120" s="165"/>
      <c r="I1120" s="165"/>
      <c r="J1120" s="165"/>
      <c r="K1120" s="165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  <c r="BT1120" s="142"/>
      <c r="BU1120" s="142"/>
      <c r="BV1120" s="142"/>
      <c r="BW1120" s="142"/>
      <c r="BX1120" s="142"/>
      <c r="BY1120" s="142"/>
      <c r="BZ1120" s="142"/>
      <c r="CA1120" s="142"/>
      <c r="CB1120" s="142"/>
      <c r="CC1120" s="142"/>
      <c r="CD1120" s="142"/>
      <c r="CE1120" s="142"/>
      <c r="CF1120" s="142"/>
      <c r="CG1120" s="142"/>
      <c r="CH1120" s="142"/>
      <c r="CI1120" s="142"/>
      <c r="CJ1120" s="142"/>
      <c r="CK1120" s="142"/>
      <c r="CL1120" s="142"/>
      <c r="CM1120" s="142"/>
      <c r="CN1120" s="142"/>
      <c r="CO1120" s="142"/>
      <c r="CP1120" s="142"/>
      <c r="CQ1120" s="142"/>
      <c r="CR1120" s="142"/>
      <c r="CS1120" s="142"/>
      <c r="CT1120" s="142"/>
      <c r="CU1120" s="142"/>
      <c r="CV1120" s="142"/>
      <c r="CW1120" s="142"/>
      <c r="CX1120" s="142"/>
      <c r="CY1120" s="142"/>
      <c r="CZ1120" s="142"/>
      <c r="DA1120" s="142"/>
      <c r="DB1120" s="142"/>
      <c r="DC1120" s="142"/>
      <c r="DD1120" s="142"/>
      <c r="DE1120" s="142"/>
      <c r="DF1120" s="142"/>
      <c r="DG1120" s="142"/>
      <c r="DH1120" s="142"/>
      <c r="DI1120" s="142"/>
      <c r="DJ1120" s="142"/>
      <c r="DK1120" s="142"/>
      <c r="DL1120" s="142"/>
      <c r="DM1120" s="142"/>
      <c r="DN1120" s="142"/>
      <c r="DO1120" s="142"/>
      <c r="DP1120" s="142"/>
      <c r="DQ1120" s="142"/>
      <c r="DR1120" s="142"/>
      <c r="DS1120" s="142"/>
      <c r="DT1120" s="142"/>
      <c r="DU1120" s="142"/>
      <c r="DV1120" s="142"/>
      <c r="DW1120" s="142"/>
      <c r="DX1120" s="142"/>
      <c r="DY1120" s="142"/>
      <c r="DZ1120" s="142"/>
      <c r="EA1120" s="142"/>
      <c r="EB1120" s="142"/>
      <c r="EC1120" s="142"/>
      <c r="ED1120" s="142"/>
      <c r="EE1120" s="142"/>
      <c r="EF1120" s="142"/>
      <c r="EG1120" s="142"/>
      <c r="EH1120" s="142"/>
      <c r="EI1120" s="142"/>
      <c r="EJ1120" s="142"/>
      <c r="EK1120" s="142"/>
      <c r="EL1120" s="142"/>
      <c r="EM1120" s="142"/>
      <c r="EN1120" s="142"/>
      <c r="EO1120" s="142"/>
      <c r="EP1120" s="142"/>
      <c r="EQ1120" s="142"/>
      <c r="ER1120" s="142"/>
      <c r="ES1120" s="142"/>
      <c r="ET1120" s="142"/>
      <c r="EU1120" s="142"/>
      <c r="EV1120" s="142"/>
      <c r="EW1120" s="142"/>
      <c r="EX1120" s="142"/>
      <c r="EY1120" s="142"/>
      <c r="EZ1120" s="142"/>
      <c r="FA1120" s="142"/>
      <c r="FB1120" s="142"/>
      <c r="FC1120" s="142"/>
      <c r="FD1120" s="142"/>
      <c r="FE1120" s="142"/>
      <c r="FF1120" s="142"/>
      <c r="FG1120" s="142"/>
      <c r="FH1120" s="142"/>
      <c r="FI1120" s="142"/>
      <c r="FJ1120" s="142"/>
      <c r="FK1120" s="142"/>
      <c r="FL1120" s="142"/>
      <c r="FM1120" s="142"/>
      <c r="FN1120" s="142"/>
      <c r="FO1120" s="142"/>
      <c r="FP1120" s="142"/>
      <c r="FQ1120" s="142"/>
      <c r="FR1120" s="142"/>
      <c r="FS1120" s="142"/>
      <c r="FT1120" s="142"/>
      <c r="FU1120" s="142"/>
      <c r="FV1120" s="142"/>
      <c r="FW1120" s="142"/>
      <c r="FX1120" s="142"/>
      <c r="FY1120" s="142"/>
      <c r="FZ1120" s="142"/>
      <c r="GA1120" s="142"/>
      <c r="GB1120" s="142"/>
      <c r="GC1120" s="142"/>
      <c r="GD1120" s="142"/>
      <c r="GE1120" s="142"/>
      <c r="GF1120" s="142"/>
      <c r="GG1120" s="142"/>
      <c r="GH1120" s="142"/>
      <c r="GI1120" s="142"/>
      <c r="GJ1120" s="142"/>
      <c r="GK1120" s="142"/>
      <c r="GL1120" s="142"/>
      <c r="GM1120" s="142"/>
      <c r="GN1120" s="142"/>
      <c r="GO1120" s="142"/>
      <c r="GP1120" s="142"/>
      <c r="GQ1120" s="142"/>
      <c r="GR1120" s="142"/>
      <c r="GS1120" s="142"/>
      <c r="GT1120" s="142"/>
      <c r="GU1120" s="142"/>
      <c r="GV1120" s="142"/>
      <c r="GW1120" s="142"/>
      <c r="GX1120" s="142"/>
      <c r="GY1120" s="142"/>
      <c r="GZ1120" s="142"/>
      <c r="HA1120" s="142"/>
      <c r="HB1120" s="142"/>
      <c r="HC1120" s="142"/>
      <c r="HD1120" s="142"/>
      <c r="HE1120" s="142"/>
      <c r="HF1120" s="142"/>
      <c r="HG1120" s="142"/>
      <c r="HH1120" s="142"/>
      <c r="HI1120" s="142"/>
      <c r="HJ1120" s="142"/>
      <c r="HK1120" s="142"/>
      <c r="HL1120" s="142"/>
      <c r="HM1120" s="142"/>
      <c r="HN1120" s="142"/>
      <c r="HO1120" s="142"/>
      <c r="HP1120" s="142"/>
      <c r="HQ1120" s="142"/>
      <c r="HR1120" s="142"/>
    </row>
    <row r="1121" spans="1:226" s="139" customFormat="1" ht="11.25" hidden="1" customHeight="1">
      <c r="A1121" s="93" t="s">
        <v>1928</v>
      </c>
      <c r="B1121" s="111" t="s">
        <v>269</v>
      </c>
      <c r="C1121" s="123" t="s">
        <v>268</v>
      </c>
      <c r="D1121" s="58"/>
      <c r="E1121" s="58"/>
      <c r="F1121" s="58">
        <v>-423.44</v>
      </c>
      <c r="G1121" s="165"/>
      <c r="H1121" s="165"/>
      <c r="I1121" s="165"/>
      <c r="J1121" s="165"/>
      <c r="K1121" s="165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  <c r="BT1121" s="142"/>
      <c r="BU1121" s="142"/>
      <c r="BV1121" s="142"/>
      <c r="BW1121" s="142"/>
      <c r="BX1121" s="142"/>
      <c r="BY1121" s="142"/>
      <c r="BZ1121" s="142"/>
      <c r="CA1121" s="142"/>
      <c r="CB1121" s="142"/>
      <c r="CC1121" s="142"/>
      <c r="CD1121" s="142"/>
      <c r="CE1121" s="142"/>
      <c r="CF1121" s="142"/>
      <c r="CG1121" s="142"/>
      <c r="CH1121" s="142"/>
      <c r="CI1121" s="142"/>
      <c r="CJ1121" s="142"/>
      <c r="CK1121" s="142"/>
      <c r="CL1121" s="142"/>
      <c r="CM1121" s="142"/>
      <c r="CN1121" s="142"/>
      <c r="CO1121" s="142"/>
      <c r="CP1121" s="142"/>
      <c r="CQ1121" s="142"/>
      <c r="CR1121" s="142"/>
      <c r="CS1121" s="142"/>
      <c r="CT1121" s="142"/>
      <c r="CU1121" s="142"/>
      <c r="CV1121" s="142"/>
      <c r="CW1121" s="142"/>
      <c r="CX1121" s="142"/>
      <c r="CY1121" s="142"/>
      <c r="CZ1121" s="142"/>
      <c r="DA1121" s="142"/>
      <c r="DB1121" s="142"/>
      <c r="DC1121" s="142"/>
      <c r="DD1121" s="142"/>
      <c r="DE1121" s="142"/>
      <c r="DF1121" s="142"/>
      <c r="DG1121" s="142"/>
      <c r="DH1121" s="142"/>
      <c r="DI1121" s="142"/>
      <c r="DJ1121" s="142"/>
      <c r="DK1121" s="142"/>
      <c r="DL1121" s="142"/>
      <c r="DM1121" s="142"/>
      <c r="DN1121" s="142"/>
      <c r="DO1121" s="142"/>
      <c r="DP1121" s="142"/>
      <c r="DQ1121" s="142"/>
      <c r="DR1121" s="142"/>
      <c r="DS1121" s="142"/>
      <c r="DT1121" s="142"/>
      <c r="DU1121" s="142"/>
      <c r="DV1121" s="142"/>
      <c r="DW1121" s="142"/>
      <c r="DX1121" s="142"/>
      <c r="DY1121" s="142"/>
      <c r="DZ1121" s="142"/>
      <c r="EA1121" s="142"/>
      <c r="EB1121" s="142"/>
      <c r="EC1121" s="142"/>
      <c r="ED1121" s="142"/>
      <c r="EE1121" s="142"/>
      <c r="EF1121" s="142"/>
      <c r="EG1121" s="142"/>
      <c r="EH1121" s="142"/>
      <c r="EI1121" s="142"/>
      <c r="EJ1121" s="142"/>
      <c r="EK1121" s="142"/>
      <c r="EL1121" s="142"/>
      <c r="EM1121" s="142"/>
      <c r="EN1121" s="142"/>
      <c r="EO1121" s="142"/>
      <c r="EP1121" s="142"/>
      <c r="EQ1121" s="142"/>
      <c r="ER1121" s="142"/>
      <c r="ES1121" s="142"/>
      <c r="ET1121" s="142"/>
      <c r="EU1121" s="142"/>
      <c r="EV1121" s="142"/>
      <c r="EW1121" s="142"/>
      <c r="EX1121" s="142"/>
      <c r="EY1121" s="142"/>
      <c r="EZ1121" s="142"/>
      <c r="FA1121" s="142"/>
      <c r="FB1121" s="142"/>
      <c r="FC1121" s="142"/>
      <c r="FD1121" s="142"/>
      <c r="FE1121" s="142"/>
      <c r="FF1121" s="142"/>
      <c r="FG1121" s="142"/>
      <c r="FH1121" s="142"/>
      <c r="FI1121" s="142"/>
      <c r="FJ1121" s="142"/>
      <c r="FK1121" s="142"/>
      <c r="FL1121" s="142"/>
      <c r="FM1121" s="142"/>
      <c r="FN1121" s="142"/>
      <c r="FO1121" s="142"/>
      <c r="FP1121" s="142"/>
      <c r="FQ1121" s="142"/>
      <c r="FR1121" s="142"/>
      <c r="FS1121" s="142"/>
      <c r="FT1121" s="142"/>
      <c r="FU1121" s="142"/>
      <c r="FV1121" s="142"/>
      <c r="FW1121" s="142"/>
      <c r="FX1121" s="142"/>
      <c r="FY1121" s="142"/>
      <c r="FZ1121" s="142"/>
      <c r="GA1121" s="142"/>
      <c r="GB1121" s="142"/>
      <c r="GC1121" s="142"/>
      <c r="GD1121" s="142"/>
      <c r="GE1121" s="142"/>
      <c r="GF1121" s="142"/>
      <c r="GG1121" s="142"/>
      <c r="GH1121" s="142"/>
      <c r="GI1121" s="142"/>
      <c r="GJ1121" s="142"/>
      <c r="GK1121" s="142"/>
      <c r="GL1121" s="142"/>
      <c r="GM1121" s="142"/>
      <c r="GN1121" s="142"/>
      <c r="GO1121" s="142"/>
      <c r="GP1121" s="142"/>
      <c r="GQ1121" s="142"/>
      <c r="GR1121" s="142"/>
      <c r="GS1121" s="142"/>
      <c r="GT1121" s="142"/>
      <c r="GU1121" s="142"/>
      <c r="GV1121" s="142"/>
      <c r="GW1121" s="142"/>
      <c r="GX1121" s="142"/>
      <c r="GY1121" s="142"/>
      <c r="GZ1121" s="142"/>
      <c r="HA1121" s="142"/>
      <c r="HB1121" s="142"/>
      <c r="HC1121" s="142"/>
      <c r="HD1121" s="142"/>
      <c r="HE1121" s="142"/>
      <c r="HF1121" s="142"/>
      <c r="HG1121" s="142"/>
      <c r="HH1121" s="142"/>
      <c r="HI1121" s="142"/>
      <c r="HJ1121" s="142"/>
      <c r="HK1121" s="142"/>
      <c r="HL1121" s="142"/>
      <c r="HM1121" s="142"/>
      <c r="HN1121" s="142"/>
      <c r="HO1121" s="142"/>
      <c r="HP1121" s="142"/>
      <c r="HQ1121" s="142"/>
      <c r="HR1121" s="142"/>
    </row>
    <row r="1122" spans="1:226" s="139" customFormat="1" ht="11.25" hidden="1" customHeight="1">
      <c r="A1122" s="93" t="s">
        <v>1938</v>
      </c>
      <c r="B1122" s="111" t="s">
        <v>284</v>
      </c>
      <c r="C1122" s="123" t="s">
        <v>283</v>
      </c>
      <c r="D1122" s="58"/>
      <c r="E1122" s="58"/>
      <c r="F1122" s="58">
        <v>-717.09</v>
      </c>
      <c r="G1122" s="165"/>
      <c r="H1122" s="165"/>
      <c r="I1122" s="165"/>
      <c r="J1122" s="165"/>
      <c r="K1122" s="165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  <c r="BT1122" s="142"/>
      <c r="BU1122" s="142"/>
      <c r="BV1122" s="142"/>
      <c r="BW1122" s="142"/>
      <c r="BX1122" s="142"/>
      <c r="BY1122" s="142"/>
      <c r="BZ1122" s="142"/>
      <c r="CA1122" s="142"/>
      <c r="CB1122" s="142"/>
      <c r="CC1122" s="142"/>
      <c r="CD1122" s="142"/>
      <c r="CE1122" s="142"/>
      <c r="CF1122" s="142"/>
      <c r="CG1122" s="142"/>
      <c r="CH1122" s="142"/>
      <c r="CI1122" s="142"/>
      <c r="CJ1122" s="142"/>
      <c r="CK1122" s="142"/>
      <c r="CL1122" s="142"/>
      <c r="CM1122" s="142"/>
      <c r="CN1122" s="142"/>
      <c r="CO1122" s="142"/>
      <c r="CP1122" s="142"/>
      <c r="CQ1122" s="142"/>
      <c r="CR1122" s="142"/>
      <c r="CS1122" s="142"/>
      <c r="CT1122" s="142"/>
      <c r="CU1122" s="142"/>
      <c r="CV1122" s="142"/>
      <c r="CW1122" s="142"/>
      <c r="CX1122" s="142"/>
      <c r="CY1122" s="142"/>
      <c r="CZ1122" s="142"/>
      <c r="DA1122" s="142"/>
      <c r="DB1122" s="142"/>
      <c r="DC1122" s="142"/>
      <c r="DD1122" s="142"/>
      <c r="DE1122" s="142"/>
      <c r="DF1122" s="142"/>
      <c r="DG1122" s="142"/>
      <c r="DH1122" s="142"/>
      <c r="DI1122" s="142"/>
      <c r="DJ1122" s="142"/>
      <c r="DK1122" s="142"/>
      <c r="DL1122" s="142"/>
      <c r="DM1122" s="142"/>
      <c r="DN1122" s="142"/>
      <c r="DO1122" s="142"/>
      <c r="DP1122" s="142"/>
      <c r="DQ1122" s="142"/>
      <c r="DR1122" s="142"/>
      <c r="DS1122" s="142"/>
      <c r="DT1122" s="142"/>
      <c r="DU1122" s="142"/>
      <c r="DV1122" s="142"/>
      <c r="DW1122" s="142"/>
      <c r="DX1122" s="142"/>
      <c r="DY1122" s="142"/>
      <c r="DZ1122" s="142"/>
      <c r="EA1122" s="142"/>
      <c r="EB1122" s="142"/>
      <c r="EC1122" s="142"/>
      <c r="ED1122" s="142"/>
      <c r="EE1122" s="142"/>
      <c r="EF1122" s="142"/>
      <c r="EG1122" s="142"/>
      <c r="EH1122" s="142"/>
      <c r="EI1122" s="142"/>
      <c r="EJ1122" s="142"/>
      <c r="EK1122" s="142"/>
      <c r="EL1122" s="142"/>
      <c r="EM1122" s="142"/>
      <c r="EN1122" s="142"/>
      <c r="EO1122" s="142"/>
      <c r="EP1122" s="142"/>
      <c r="EQ1122" s="142"/>
      <c r="ER1122" s="142"/>
      <c r="ES1122" s="142"/>
      <c r="ET1122" s="142"/>
      <c r="EU1122" s="142"/>
      <c r="EV1122" s="142"/>
      <c r="EW1122" s="142"/>
      <c r="EX1122" s="142"/>
      <c r="EY1122" s="142"/>
      <c r="EZ1122" s="142"/>
      <c r="FA1122" s="142"/>
      <c r="FB1122" s="142"/>
      <c r="FC1122" s="142"/>
      <c r="FD1122" s="142"/>
      <c r="FE1122" s="142"/>
      <c r="FF1122" s="142"/>
      <c r="FG1122" s="142"/>
      <c r="FH1122" s="142"/>
      <c r="FI1122" s="142"/>
      <c r="FJ1122" s="142"/>
      <c r="FK1122" s="142"/>
      <c r="FL1122" s="142"/>
      <c r="FM1122" s="142"/>
      <c r="FN1122" s="142"/>
      <c r="FO1122" s="142"/>
      <c r="FP1122" s="142"/>
      <c r="FQ1122" s="142"/>
      <c r="FR1122" s="142"/>
      <c r="FS1122" s="142"/>
      <c r="FT1122" s="142"/>
      <c r="FU1122" s="142"/>
      <c r="FV1122" s="142"/>
      <c r="FW1122" s="142"/>
      <c r="FX1122" s="142"/>
      <c r="FY1122" s="142"/>
      <c r="FZ1122" s="142"/>
      <c r="GA1122" s="142"/>
      <c r="GB1122" s="142"/>
      <c r="GC1122" s="142"/>
      <c r="GD1122" s="142"/>
      <c r="GE1122" s="142"/>
      <c r="GF1122" s="142"/>
      <c r="GG1122" s="142"/>
      <c r="GH1122" s="142"/>
      <c r="GI1122" s="142"/>
      <c r="GJ1122" s="142"/>
      <c r="GK1122" s="142"/>
      <c r="GL1122" s="142"/>
      <c r="GM1122" s="142"/>
      <c r="GN1122" s="142"/>
      <c r="GO1122" s="142"/>
      <c r="GP1122" s="142"/>
      <c r="GQ1122" s="142"/>
      <c r="GR1122" s="142"/>
      <c r="GS1122" s="142"/>
      <c r="GT1122" s="142"/>
      <c r="GU1122" s="142"/>
      <c r="GV1122" s="142"/>
      <c r="GW1122" s="142"/>
      <c r="GX1122" s="142"/>
      <c r="GY1122" s="142"/>
      <c r="GZ1122" s="142"/>
      <c r="HA1122" s="142"/>
      <c r="HB1122" s="142"/>
      <c r="HC1122" s="142"/>
      <c r="HD1122" s="142"/>
      <c r="HE1122" s="142"/>
      <c r="HF1122" s="142"/>
      <c r="HG1122" s="142"/>
      <c r="HH1122" s="142"/>
      <c r="HI1122" s="142"/>
      <c r="HJ1122" s="142"/>
      <c r="HK1122" s="142"/>
      <c r="HL1122" s="142"/>
      <c r="HM1122" s="142"/>
      <c r="HN1122" s="142"/>
      <c r="HO1122" s="142"/>
      <c r="HP1122" s="142"/>
      <c r="HQ1122" s="142"/>
      <c r="HR1122" s="142"/>
    </row>
    <row r="1123" spans="1:226" s="139" customFormat="1" ht="11.25" hidden="1" customHeight="1">
      <c r="A1123" s="93" t="s">
        <v>1939</v>
      </c>
      <c r="B1123" s="111" t="s">
        <v>302</v>
      </c>
      <c r="C1123" s="123" t="s">
        <v>301</v>
      </c>
      <c r="D1123" s="58"/>
      <c r="E1123" s="58"/>
      <c r="F1123" s="58">
        <v>-1666.98</v>
      </c>
      <c r="G1123" s="165"/>
      <c r="H1123" s="165"/>
      <c r="I1123" s="165"/>
      <c r="J1123" s="165"/>
      <c r="K1123" s="165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  <c r="BT1123" s="142"/>
      <c r="BU1123" s="142"/>
      <c r="BV1123" s="142"/>
      <c r="BW1123" s="142"/>
      <c r="BX1123" s="142"/>
      <c r="BY1123" s="142"/>
      <c r="BZ1123" s="142"/>
      <c r="CA1123" s="142"/>
      <c r="CB1123" s="142"/>
      <c r="CC1123" s="142"/>
      <c r="CD1123" s="142"/>
      <c r="CE1123" s="142"/>
      <c r="CF1123" s="142"/>
      <c r="CG1123" s="142"/>
      <c r="CH1123" s="142"/>
      <c r="CI1123" s="142"/>
      <c r="CJ1123" s="142"/>
      <c r="CK1123" s="142"/>
      <c r="CL1123" s="142"/>
      <c r="CM1123" s="142"/>
      <c r="CN1123" s="142"/>
      <c r="CO1123" s="142"/>
      <c r="CP1123" s="142"/>
      <c r="CQ1123" s="142"/>
      <c r="CR1123" s="142"/>
      <c r="CS1123" s="142"/>
      <c r="CT1123" s="142"/>
      <c r="CU1123" s="142"/>
      <c r="CV1123" s="142"/>
      <c r="CW1123" s="142"/>
      <c r="CX1123" s="142"/>
      <c r="CY1123" s="142"/>
      <c r="CZ1123" s="142"/>
      <c r="DA1123" s="142"/>
      <c r="DB1123" s="142"/>
      <c r="DC1123" s="142"/>
      <c r="DD1123" s="142"/>
      <c r="DE1123" s="142"/>
      <c r="DF1123" s="142"/>
      <c r="DG1123" s="142"/>
      <c r="DH1123" s="142"/>
      <c r="DI1123" s="142"/>
      <c r="DJ1123" s="142"/>
      <c r="DK1123" s="142"/>
      <c r="DL1123" s="142"/>
      <c r="DM1123" s="142"/>
      <c r="DN1123" s="142"/>
      <c r="DO1123" s="142"/>
      <c r="DP1123" s="142"/>
      <c r="DQ1123" s="142"/>
      <c r="DR1123" s="142"/>
      <c r="DS1123" s="142"/>
      <c r="DT1123" s="142"/>
      <c r="DU1123" s="142"/>
      <c r="DV1123" s="142"/>
      <c r="DW1123" s="142"/>
      <c r="DX1123" s="142"/>
      <c r="DY1123" s="142"/>
      <c r="DZ1123" s="142"/>
      <c r="EA1123" s="142"/>
      <c r="EB1123" s="142"/>
      <c r="EC1123" s="142"/>
      <c r="ED1123" s="142"/>
      <c r="EE1123" s="142"/>
      <c r="EF1123" s="142"/>
      <c r="EG1123" s="142"/>
      <c r="EH1123" s="142"/>
      <c r="EI1123" s="142"/>
      <c r="EJ1123" s="142"/>
      <c r="EK1123" s="142"/>
      <c r="EL1123" s="142"/>
      <c r="EM1123" s="142"/>
      <c r="EN1123" s="142"/>
      <c r="EO1123" s="142"/>
      <c r="EP1123" s="142"/>
      <c r="EQ1123" s="142"/>
      <c r="ER1123" s="142"/>
      <c r="ES1123" s="142"/>
      <c r="ET1123" s="142"/>
      <c r="EU1123" s="142"/>
      <c r="EV1123" s="142"/>
      <c r="EW1123" s="142"/>
      <c r="EX1123" s="142"/>
      <c r="EY1123" s="142"/>
      <c r="EZ1123" s="142"/>
      <c r="FA1123" s="142"/>
      <c r="FB1123" s="142"/>
      <c r="FC1123" s="142"/>
      <c r="FD1123" s="142"/>
      <c r="FE1123" s="142"/>
      <c r="FF1123" s="142"/>
      <c r="FG1123" s="142"/>
      <c r="FH1123" s="142"/>
      <c r="FI1123" s="142"/>
      <c r="FJ1123" s="142"/>
      <c r="FK1123" s="142"/>
      <c r="FL1123" s="142"/>
      <c r="FM1123" s="142"/>
      <c r="FN1123" s="142"/>
      <c r="FO1123" s="142"/>
      <c r="FP1123" s="142"/>
      <c r="FQ1123" s="142"/>
      <c r="FR1123" s="142"/>
      <c r="FS1123" s="142"/>
      <c r="FT1123" s="142"/>
      <c r="FU1123" s="142"/>
      <c r="FV1123" s="142"/>
      <c r="FW1123" s="142"/>
      <c r="FX1123" s="142"/>
      <c r="FY1123" s="142"/>
      <c r="FZ1123" s="142"/>
      <c r="GA1123" s="142"/>
      <c r="GB1123" s="142"/>
      <c r="GC1123" s="142"/>
      <c r="GD1123" s="142"/>
      <c r="GE1123" s="142"/>
      <c r="GF1123" s="142"/>
      <c r="GG1123" s="142"/>
      <c r="GH1123" s="142"/>
      <c r="GI1123" s="142"/>
      <c r="GJ1123" s="142"/>
      <c r="GK1123" s="142"/>
      <c r="GL1123" s="142"/>
      <c r="GM1123" s="142"/>
      <c r="GN1123" s="142"/>
      <c r="GO1123" s="142"/>
      <c r="GP1123" s="142"/>
      <c r="GQ1123" s="142"/>
      <c r="GR1123" s="142"/>
      <c r="GS1123" s="142"/>
      <c r="GT1123" s="142"/>
      <c r="GU1123" s="142"/>
      <c r="GV1123" s="142"/>
      <c r="GW1123" s="142"/>
      <c r="GX1123" s="142"/>
      <c r="GY1123" s="142"/>
      <c r="GZ1123" s="142"/>
      <c r="HA1123" s="142"/>
      <c r="HB1123" s="142"/>
      <c r="HC1123" s="142"/>
      <c r="HD1123" s="142"/>
      <c r="HE1123" s="142"/>
      <c r="HF1123" s="142"/>
      <c r="HG1123" s="142"/>
      <c r="HH1123" s="142"/>
      <c r="HI1123" s="142"/>
      <c r="HJ1123" s="142"/>
      <c r="HK1123" s="142"/>
      <c r="HL1123" s="142"/>
      <c r="HM1123" s="142"/>
      <c r="HN1123" s="142"/>
      <c r="HO1123" s="142"/>
      <c r="HP1123" s="142"/>
      <c r="HQ1123" s="142"/>
      <c r="HR1123" s="142"/>
    </row>
    <row r="1124" spans="1:226" s="139" customFormat="1" ht="11.25" hidden="1" customHeight="1">
      <c r="A1124" s="93" t="s">
        <v>2838</v>
      </c>
      <c r="B1124" s="93" t="s">
        <v>317</v>
      </c>
      <c r="C1124" s="94" t="s">
        <v>316</v>
      </c>
      <c r="D1124" s="58">
        <v>-50.19</v>
      </c>
      <c r="E1124" s="165"/>
      <c r="F1124" s="165"/>
      <c r="G1124" s="165"/>
      <c r="H1124" s="165"/>
      <c r="I1124" s="165"/>
      <c r="J1124" s="165"/>
      <c r="K1124" s="165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  <c r="BT1124" s="142"/>
      <c r="BU1124" s="142"/>
      <c r="BV1124" s="142"/>
      <c r="BW1124" s="142"/>
      <c r="BX1124" s="142"/>
      <c r="BY1124" s="142"/>
      <c r="BZ1124" s="142"/>
      <c r="CA1124" s="142"/>
      <c r="CB1124" s="142"/>
      <c r="CC1124" s="142"/>
      <c r="CD1124" s="142"/>
      <c r="CE1124" s="142"/>
      <c r="CF1124" s="142"/>
      <c r="CG1124" s="142"/>
      <c r="CH1124" s="142"/>
      <c r="CI1124" s="142"/>
      <c r="CJ1124" s="142"/>
      <c r="CK1124" s="142"/>
      <c r="CL1124" s="142"/>
      <c r="CM1124" s="142"/>
      <c r="CN1124" s="142"/>
      <c r="CO1124" s="142"/>
      <c r="CP1124" s="142"/>
      <c r="CQ1124" s="142"/>
      <c r="CR1124" s="142"/>
      <c r="CS1124" s="142"/>
      <c r="CT1124" s="142"/>
      <c r="CU1124" s="142"/>
      <c r="CV1124" s="142"/>
      <c r="CW1124" s="142"/>
      <c r="CX1124" s="142"/>
      <c r="CY1124" s="142"/>
      <c r="CZ1124" s="142"/>
      <c r="DA1124" s="142"/>
      <c r="DB1124" s="142"/>
      <c r="DC1124" s="142"/>
      <c r="DD1124" s="142"/>
      <c r="DE1124" s="142"/>
      <c r="DF1124" s="142"/>
      <c r="DG1124" s="142"/>
      <c r="DH1124" s="142"/>
      <c r="DI1124" s="142"/>
      <c r="DJ1124" s="142"/>
      <c r="DK1124" s="142"/>
      <c r="DL1124" s="142"/>
      <c r="DM1124" s="142"/>
      <c r="DN1124" s="142"/>
      <c r="DO1124" s="142"/>
      <c r="DP1124" s="142"/>
      <c r="DQ1124" s="142"/>
      <c r="DR1124" s="142"/>
      <c r="DS1124" s="142"/>
      <c r="DT1124" s="142"/>
      <c r="DU1124" s="142"/>
      <c r="DV1124" s="142"/>
      <c r="DW1124" s="142"/>
      <c r="DX1124" s="142"/>
      <c r="DY1124" s="142"/>
      <c r="DZ1124" s="142"/>
      <c r="EA1124" s="142"/>
      <c r="EB1124" s="142"/>
      <c r="EC1124" s="142"/>
      <c r="ED1124" s="142"/>
      <c r="EE1124" s="142"/>
      <c r="EF1124" s="142"/>
      <c r="EG1124" s="142"/>
      <c r="EH1124" s="142"/>
      <c r="EI1124" s="142"/>
      <c r="EJ1124" s="142"/>
      <c r="EK1124" s="142"/>
      <c r="EL1124" s="142"/>
      <c r="EM1124" s="142"/>
      <c r="EN1124" s="142"/>
      <c r="EO1124" s="142"/>
      <c r="EP1124" s="142"/>
      <c r="EQ1124" s="142"/>
      <c r="ER1124" s="142"/>
      <c r="ES1124" s="142"/>
      <c r="ET1124" s="142"/>
      <c r="EU1124" s="142"/>
      <c r="EV1124" s="142"/>
      <c r="EW1124" s="142"/>
      <c r="EX1124" s="142"/>
      <c r="EY1124" s="142"/>
      <c r="EZ1124" s="142"/>
      <c r="FA1124" s="142"/>
      <c r="FB1124" s="142"/>
      <c r="FC1124" s="142"/>
      <c r="FD1124" s="142"/>
      <c r="FE1124" s="142"/>
      <c r="FF1124" s="142"/>
      <c r="FG1124" s="142"/>
      <c r="FH1124" s="142"/>
      <c r="FI1124" s="142"/>
      <c r="FJ1124" s="142"/>
      <c r="FK1124" s="142"/>
      <c r="FL1124" s="142"/>
      <c r="FM1124" s="142"/>
      <c r="FN1124" s="142"/>
      <c r="FO1124" s="142"/>
      <c r="FP1124" s="142"/>
      <c r="FQ1124" s="142"/>
      <c r="FR1124" s="142"/>
      <c r="FS1124" s="142"/>
      <c r="FT1124" s="142"/>
      <c r="FU1124" s="142"/>
      <c r="FV1124" s="142"/>
      <c r="FW1124" s="142"/>
      <c r="FX1124" s="142"/>
      <c r="FY1124" s="142"/>
      <c r="FZ1124" s="142"/>
      <c r="GA1124" s="142"/>
      <c r="GB1124" s="142"/>
      <c r="GC1124" s="142"/>
      <c r="GD1124" s="142"/>
      <c r="GE1124" s="142"/>
      <c r="GF1124" s="142"/>
      <c r="GG1124" s="142"/>
      <c r="GH1124" s="142"/>
      <c r="GI1124" s="142"/>
      <c r="GJ1124" s="142"/>
      <c r="GK1124" s="142"/>
      <c r="GL1124" s="142"/>
      <c r="GM1124" s="142"/>
      <c r="GN1124" s="142"/>
      <c r="GO1124" s="142"/>
      <c r="GP1124" s="142"/>
      <c r="GQ1124" s="142"/>
      <c r="GR1124" s="142"/>
      <c r="GS1124" s="142"/>
      <c r="GT1124" s="142"/>
      <c r="GU1124" s="142"/>
      <c r="GV1124" s="142"/>
      <c r="GW1124" s="142"/>
      <c r="GX1124" s="142"/>
      <c r="GY1124" s="142"/>
      <c r="GZ1124" s="142"/>
      <c r="HA1124" s="142"/>
      <c r="HB1124" s="142"/>
      <c r="HC1124" s="142"/>
      <c r="HD1124" s="142"/>
      <c r="HE1124" s="142"/>
      <c r="HF1124" s="142"/>
      <c r="HG1124" s="142"/>
      <c r="HH1124" s="142"/>
      <c r="HI1124" s="142"/>
      <c r="HJ1124" s="142"/>
      <c r="HK1124" s="142"/>
      <c r="HL1124" s="142"/>
      <c r="HM1124" s="142"/>
      <c r="HN1124" s="142"/>
      <c r="HO1124" s="142"/>
      <c r="HP1124" s="142"/>
      <c r="HQ1124" s="142"/>
      <c r="HR1124" s="142"/>
    </row>
    <row r="1125" spans="1:226" s="139" customFormat="1" ht="11.25" hidden="1" customHeight="1">
      <c r="A1125" s="93" t="s">
        <v>1940</v>
      </c>
      <c r="B1125" s="111" t="s">
        <v>335</v>
      </c>
      <c r="C1125" s="123" t="s">
        <v>334</v>
      </c>
      <c r="D1125" s="58"/>
      <c r="E1125" s="165"/>
      <c r="F1125" s="58">
        <v>-465.44</v>
      </c>
      <c r="G1125" s="165"/>
      <c r="H1125" s="165"/>
      <c r="I1125" s="165"/>
      <c r="J1125" s="165"/>
      <c r="K1125" s="165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  <c r="BT1125" s="142"/>
      <c r="BU1125" s="142"/>
      <c r="BV1125" s="142"/>
      <c r="BW1125" s="142"/>
      <c r="BX1125" s="142"/>
      <c r="BY1125" s="142"/>
      <c r="BZ1125" s="142"/>
      <c r="CA1125" s="142"/>
      <c r="CB1125" s="142"/>
      <c r="CC1125" s="142"/>
      <c r="CD1125" s="142"/>
      <c r="CE1125" s="142"/>
      <c r="CF1125" s="142"/>
      <c r="CG1125" s="142"/>
      <c r="CH1125" s="142"/>
      <c r="CI1125" s="142"/>
      <c r="CJ1125" s="142"/>
      <c r="CK1125" s="142"/>
      <c r="CL1125" s="142"/>
      <c r="CM1125" s="142"/>
      <c r="CN1125" s="142"/>
      <c r="CO1125" s="142"/>
      <c r="CP1125" s="142"/>
      <c r="CQ1125" s="142"/>
      <c r="CR1125" s="142"/>
      <c r="CS1125" s="142"/>
      <c r="CT1125" s="142"/>
      <c r="CU1125" s="142"/>
      <c r="CV1125" s="142"/>
      <c r="CW1125" s="142"/>
      <c r="CX1125" s="142"/>
      <c r="CY1125" s="142"/>
      <c r="CZ1125" s="142"/>
      <c r="DA1125" s="142"/>
      <c r="DB1125" s="142"/>
      <c r="DC1125" s="142"/>
      <c r="DD1125" s="142"/>
      <c r="DE1125" s="142"/>
      <c r="DF1125" s="142"/>
      <c r="DG1125" s="142"/>
      <c r="DH1125" s="142"/>
      <c r="DI1125" s="142"/>
      <c r="DJ1125" s="142"/>
      <c r="DK1125" s="142"/>
      <c r="DL1125" s="142"/>
      <c r="DM1125" s="142"/>
      <c r="DN1125" s="142"/>
      <c r="DO1125" s="142"/>
      <c r="DP1125" s="142"/>
      <c r="DQ1125" s="142"/>
      <c r="DR1125" s="142"/>
      <c r="DS1125" s="142"/>
      <c r="DT1125" s="142"/>
      <c r="DU1125" s="142"/>
      <c r="DV1125" s="142"/>
      <c r="DW1125" s="142"/>
      <c r="DX1125" s="142"/>
      <c r="DY1125" s="142"/>
      <c r="DZ1125" s="142"/>
      <c r="EA1125" s="142"/>
      <c r="EB1125" s="142"/>
      <c r="EC1125" s="142"/>
      <c r="ED1125" s="142"/>
      <c r="EE1125" s="142"/>
      <c r="EF1125" s="142"/>
      <c r="EG1125" s="142"/>
      <c r="EH1125" s="142"/>
      <c r="EI1125" s="142"/>
      <c r="EJ1125" s="142"/>
      <c r="EK1125" s="142"/>
      <c r="EL1125" s="142"/>
      <c r="EM1125" s="142"/>
      <c r="EN1125" s="142"/>
      <c r="EO1125" s="142"/>
      <c r="EP1125" s="142"/>
      <c r="EQ1125" s="142"/>
      <c r="ER1125" s="142"/>
      <c r="ES1125" s="142"/>
      <c r="ET1125" s="142"/>
      <c r="EU1125" s="142"/>
      <c r="EV1125" s="142"/>
      <c r="EW1125" s="142"/>
      <c r="EX1125" s="142"/>
      <c r="EY1125" s="142"/>
      <c r="EZ1125" s="142"/>
      <c r="FA1125" s="142"/>
      <c r="FB1125" s="142"/>
      <c r="FC1125" s="142"/>
      <c r="FD1125" s="142"/>
      <c r="FE1125" s="142"/>
      <c r="FF1125" s="142"/>
      <c r="FG1125" s="142"/>
      <c r="FH1125" s="142"/>
      <c r="FI1125" s="142"/>
      <c r="FJ1125" s="142"/>
      <c r="FK1125" s="142"/>
      <c r="FL1125" s="142"/>
      <c r="FM1125" s="142"/>
      <c r="FN1125" s="142"/>
      <c r="FO1125" s="142"/>
      <c r="FP1125" s="142"/>
      <c r="FQ1125" s="142"/>
      <c r="FR1125" s="142"/>
      <c r="FS1125" s="142"/>
      <c r="FT1125" s="142"/>
      <c r="FU1125" s="142"/>
      <c r="FV1125" s="142"/>
      <c r="FW1125" s="142"/>
      <c r="FX1125" s="142"/>
      <c r="FY1125" s="142"/>
      <c r="FZ1125" s="142"/>
      <c r="GA1125" s="142"/>
      <c r="GB1125" s="142"/>
      <c r="GC1125" s="142"/>
      <c r="GD1125" s="142"/>
      <c r="GE1125" s="142"/>
      <c r="GF1125" s="142"/>
      <c r="GG1125" s="142"/>
      <c r="GH1125" s="142"/>
      <c r="GI1125" s="142"/>
      <c r="GJ1125" s="142"/>
      <c r="GK1125" s="142"/>
      <c r="GL1125" s="142"/>
      <c r="GM1125" s="142"/>
      <c r="GN1125" s="142"/>
      <c r="GO1125" s="142"/>
      <c r="GP1125" s="142"/>
      <c r="GQ1125" s="142"/>
      <c r="GR1125" s="142"/>
      <c r="GS1125" s="142"/>
      <c r="GT1125" s="142"/>
      <c r="GU1125" s="142"/>
      <c r="GV1125" s="142"/>
      <c r="GW1125" s="142"/>
      <c r="GX1125" s="142"/>
      <c r="GY1125" s="142"/>
      <c r="GZ1125" s="142"/>
      <c r="HA1125" s="142"/>
      <c r="HB1125" s="142"/>
      <c r="HC1125" s="142"/>
      <c r="HD1125" s="142"/>
      <c r="HE1125" s="142"/>
      <c r="HF1125" s="142"/>
      <c r="HG1125" s="142"/>
      <c r="HH1125" s="142"/>
      <c r="HI1125" s="142"/>
      <c r="HJ1125" s="142"/>
      <c r="HK1125" s="142"/>
      <c r="HL1125" s="142"/>
      <c r="HM1125" s="142"/>
      <c r="HN1125" s="142"/>
      <c r="HO1125" s="142"/>
      <c r="HP1125" s="142"/>
      <c r="HQ1125" s="142"/>
      <c r="HR1125" s="142"/>
    </row>
    <row r="1126" spans="1:226" s="139" customFormat="1" ht="11.25" hidden="1" customHeight="1">
      <c r="A1126" s="93" t="s">
        <v>1941</v>
      </c>
      <c r="B1126" s="111" t="s">
        <v>353</v>
      </c>
      <c r="C1126" s="123" t="s">
        <v>352</v>
      </c>
      <c r="D1126" s="58"/>
      <c r="E1126" s="165"/>
      <c r="F1126" s="58">
        <v>-1152.3399999999999</v>
      </c>
      <c r="G1126" s="165"/>
      <c r="H1126" s="165"/>
      <c r="I1126" s="165"/>
      <c r="J1126" s="165"/>
      <c r="K1126" s="165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  <c r="BT1126" s="142"/>
      <c r="BU1126" s="142"/>
      <c r="BV1126" s="142"/>
      <c r="BW1126" s="142"/>
      <c r="BX1126" s="142"/>
      <c r="BY1126" s="142"/>
      <c r="BZ1126" s="142"/>
      <c r="CA1126" s="142"/>
      <c r="CB1126" s="142"/>
      <c r="CC1126" s="142"/>
      <c r="CD1126" s="142"/>
      <c r="CE1126" s="142"/>
      <c r="CF1126" s="142"/>
      <c r="CG1126" s="142"/>
      <c r="CH1126" s="142"/>
      <c r="CI1126" s="142"/>
      <c r="CJ1126" s="142"/>
      <c r="CK1126" s="142"/>
      <c r="CL1126" s="142"/>
      <c r="CM1126" s="142"/>
      <c r="CN1126" s="142"/>
      <c r="CO1126" s="142"/>
      <c r="CP1126" s="142"/>
      <c r="CQ1126" s="142"/>
      <c r="CR1126" s="142"/>
      <c r="CS1126" s="142"/>
      <c r="CT1126" s="142"/>
      <c r="CU1126" s="142"/>
      <c r="CV1126" s="142"/>
      <c r="CW1126" s="142"/>
      <c r="CX1126" s="142"/>
      <c r="CY1126" s="142"/>
      <c r="CZ1126" s="142"/>
      <c r="DA1126" s="142"/>
      <c r="DB1126" s="142"/>
      <c r="DC1126" s="142"/>
      <c r="DD1126" s="142"/>
      <c r="DE1126" s="142"/>
      <c r="DF1126" s="142"/>
      <c r="DG1126" s="142"/>
      <c r="DH1126" s="142"/>
      <c r="DI1126" s="142"/>
      <c r="DJ1126" s="142"/>
      <c r="DK1126" s="142"/>
      <c r="DL1126" s="142"/>
      <c r="DM1126" s="142"/>
      <c r="DN1126" s="142"/>
      <c r="DO1126" s="142"/>
      <c r="DP1126" s="142"/>
      <c r="DQ1126" s="142"/>
      <c r="DR1126" s="142"/>
      <c r="DS1126" s="142"/>
      <c r="DT1126" s="142"/>
      <c r="DU1126" s="142"/>
      <c r="DV1126" s="142"/>
      <c r="DW1126" s="142"/>
      <c r="DX1126" s="142"/>
      <c r="DY1126" s="142"/>
      <c r="DZ1126" s="142"/>
      <c r="EA1126" s="142"/>
      <c r="EB1126" s="142"/>
      <c r="EC1126" s="142"/>
      <c r="ED1126" s="142"/>
      <c r="EE1126" s="142"/>
      <c r="EF1126" s="142"/>
      <c r="EG1126" s="142"/>
      <c r="EH1126" s="142"/>
      <c r="EI1126" s="142"/>
      <c r="EJ1126" s="142"/>
      <c r="EK1126" s="142"/>
      <c r="EL1126" s="142"/>
      <c r="EM1126" s="142"/>
      <c r="EN1126" s="142"/>
      <c r="EO1126" s="142"/>
      <c r="EP1126" s="142"/>
      <c r="EQ1126" s="142"/>
      <c r="ER1126" s="142"/>
      <c r="ES1126" s="142"/>
      <c r="ET1126" s="142"/>
      <c r="EU1126" s="142"/>
      <c r="EV1126" s="142"/>
      <c r="EW1126" s="142"/>
      <c r="EX1126" s="142"/>
      <c r="EY1126" s="142"/>
      <c r="EZ1126" s="142"/>
      <c r="FA1126" s="142"/>
      <c r="FB1126" s="142"/>
      <c r="FC1126" s="142"/>
      <c r="FD1126" s="142"/>
      <c r="FE1126" s="142"/>
      <c r="FF1126" s="142"/>
      <c r="FG1126" s="142"/>
      <c r="FH1126" s="142"/>
      <c r="FI1126" s="142"/>
      <c r="FJ1126" s="142"/>
      <c r="FK1126" s="142"/>
      <c r="FL1126" s="142"/>
      <c r="FM1126" s="142"/>
      <c r="FN1126" s="142"/>
      <c r="FO1126" s="142"/>
      <c r="FP1126" s="142"/>
      <c r="FQ1126" s="142"/>
      <c r="FR1126" s="142"/>
      <c r="FS1126" s="142"/>
      <c r="FT1126" s="142"/>
      <c r="FU1126" s="142"/>
      <c r="FV1126" s="142"/>
      <c r="FW1126" s="142"/>
      <c r="FX1126" s="142"/>
      <c r="FY1126" s="142"/>
      <c r="FZ1126" s="142"/>
      <c r="GA1126" s="142"/>
      <c r="GB1126" s="142"/>
      <c r="GC1126" s="142"/>
      <c r="GD1126" s="142"/>
      <c r="GE1126" s="142"/>
      <c r="GF1126" s="142"/>
      <c r="GG1126" s="142"/>
      <c r="GH1126" s="142"/>
      <c r="GI1126" s="142"/>
      <c r="GJ1126" s="142"/>
      <c r="GK1126" s="142"/>
      <c r="GL1126" s="142"/>
      <c r="GM1126" s="142"/>
      <c r="GN1126" s="142"/>
      <c r="GO1126" s="142"/>
      <c r="GP1126" s="142"/>
      <c r="GQ1126" s="142"/>
      <c r="GR1126" s="142"/>
      <c r="GS1126" s="142"/>
      <c r="GT1126" s="142"/>
      <c r="GU1126" s="142"/>
      <c r="GV1126" s="142"/>
      <c r="GW1126" s="142"/>
      <c r="GX1126" s="142"/>
      <c r="GY1126" s="142"/>
      <c r="GZ1126" s="142"/>
      <c r="HA1126" s="142"/>
      <c r="HB1126" s="142"/>
      <c r="HC1126" s="142"/>
      <c r="HD1126" s="142"/>
      <c r="HE1126" s="142"/>
      <c r="HF1126" s="142"/>
      <c r="HG1126" s="142"/>
      <c r="HH1126" s="142"/>
      <c r="HI1126" s="142"/>
      <c r="HJ1126" s="142"/>
      <c r="HK1126" s="142"/>
      <c r="HL1126" s="142"/>
      <c r="HM1126" s="142"/>
      <c r="HN1126" s="142"/>
      <c r="HO1126" s="142"/>
      <c r="HP1126" s="142"/>
      <c r="HQ1126" s="142"/>
      <c r="HR1126" s="142"/>
    </row>
    <row r="1127" spans="1:226" s="139" customFormat="1" ht="11.25" hidden="1" customHeight="1">
      <c r="A1127" s="93" t="s">
        <v>1942</v>
      </c>
      <c r="B1127" s="111" t="s">
        <v>359</v>
      </c>
      <c r="C1127" s="123" t="s">
        <v>358</v>
      </c>
      <c r="D1127" s="58"/>
      <c r="E1127" s="165"/>
      <c r="F1127" s="58">
        <v>-161</v>
      </c>
      <c r="G1127" s="165"/>
      <c r="H1127" s="165"/>
      <c r="I1127" s="165"/>
      <c r="J1127" s="165"/>
      <c r="K1127" s="165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  <c r="BT1127" s="142"/>
      <c r="BU1127" s="142"/>
      <c r="BV1127" s="142"/>
      <c r="BW1127" s="142"/>
      <c r="BX1127" s="142"/>
      <c r="BY1127" s="142"/>
      <c r="BZ1127" s="142"/>
      <c r="CA1127" s="142"/>
      <c r="CB1127" s="142"/>
      <c r="CC1127" s="142"/>
      <c r="CD1127" s="142"/>
      <c r="CE1127" s="142"/>
      <c r="CF1127" s="142"/>
      <c r="CG1127" s="142"/>
      <c r="CH1127" s="142"/>
      <c r="CI1127" s="142"/>
      <c r="CJ1127" s="142"/>
      <c r="CK1127" s="142"/>
      <c r="CL1127" s="142"/>
      <c r="CM1127" s="142"/>
      <c r="CN1127" s="142"/>
      <c r="CO1127" s="142"/>
      <c r="CP1127" s="142"/>
      <c r="CQ1127" s="142"/>
      <c r="CR1127" s="142"/>
      <c r="CS1127" s="142"/>
      <c r="CT1127" s="142"/>
      <c r="CU1127" s="142"/>
      <c r="CV1127" s="142"/>
      <c r="CW1127" s="142"/>
      <c r="CX1127" s="142"/>
      <c r="CY1127" s="142"/>
      <c r="CZ1127" s="142"/>
      <c r="DA1127" s="142"/>
      <c r="DB1127" s="142"/>
      <c r="DC1127" s="142"/>
      <c r="DD1127" s="142"/>
      <c r="DE1127" s="142"/>
      <c r="DF1127" s="142"/>
      <c r="DG1127" s="142"/>
      <c r="DH1127" s="142"/>
      <c r="DI1127" s="142"/>
      <c r="DJ1127" s="142"/>
      <c r="DK1127" s="142"/>
      <c r="DL1127" s="142"/>
      <c r="DM1127" s="142"/>
      <c r="DN1127" s="142"/>
      <c r="DO1127" s="142"/>
      <c r="DP1127" s="142"/>
      <c r="DQ1127" s="142"/>
      <c r="DR1127" s="142"/>
      <c r="DS1127" s="142"/>
      <c r="DT1127" s="142"/>
      <c r="DU1127" s="142"/>
      <c r="DV1127" s="142"/>
      <c r="DW1127" s="142"/>
      <c r="DX1127" s="142"/>
      <c r="DY1127" s="142"/>
      <c r="DZ1127" s="142"/>
      <c r="EA1127" s="142"/>
      <c r="EB1127" s="142"/>
      <c r="EC1127" s="142"/>
      <c r="ED1127" s="142"/>
      <c r="EE1127" s="142"/>
      <c r="EF1127" s="142"/>
      <c r="EG1127" s="142"/>
      <c r="EH1127" s="142"/>
      <c r="EI1127" s="142"/>
      <c r="EJ1127" s="142"/>
      <c r="EK1127" s="142"/>
      <c r="EL1127" s="142"/>
      <c r="EM1127" s="142"/>
      <c r="EN1127" s="142"/>
      <c r="EO1127" s="142"/>
      <c r="EP1127" s="142"/>
      <c r="EQ1127" s="142"/>
      <c r="ER1127" s="142"/>
      <c r="ES1127" s="142"/>
      <c r="ET1127" s="142"/>
      <c r="EU1127" s="142"/>
      <c r="EV1127" s="142"/>
      <c r="EW1127" s="142"/>
      <c r="EX1127" s="142"/>
      <c r="EY1127" s="142"/>
      <c r="EZ1127" s="142"/>
      <c r="FA1127" s="142"/>
      <c r="FB1127" s="142"/>
      <c r="FC1127" s="142"/>
      <c r="FD1127" s="142"/>
      <c r="FE1127" s="142"/>
      <c r="FF1127" s="142"/>
      <c r="FG1127" s="142"/>
      <c r="FH1127" s="142"/>
      <c r="FI1127" s="142"/>
      <c r="FJ1127" s="142"/>
      <c r="FK1127" s="142"/>
      <c r="FL1127" s="142"/>
      <c r="FM1127" s="142"/>
      <c r="FN1127" s="142"/>
      <c r="FO1127" s="142"/>
      <c r="FP1127" s="142"/>
      <c r="FQ1127" s="142"/>
      <c r="FR1127" s="142"/>
      <c r="FS1127" s="142"/>
      <c r="FT1127" s="142"/>
      <c r="FU1127" s="142"/>
      <c r="FV1127" s="142"/>
      <c r="FW1127" s="142"/>
      <c r="FX1127" s="142"/>
      <c r="FY1127" s="142"/>
      <c r="FZ1127" s="142"/>
      <c r="GA1127" s="142"/>
      <c r="GB1127" s="142"/>
      <c r="GC1127" s="142"/>
      <c r="GD1127" s="142"/>
      <c r="GE1127" s="142"/>
      <c r="GF1127" s="142"/>
      <c r="GG1127" s="142"/>
      <c r="GH1127" s="142"/>
      <c r="GI1127" s="142"/>
      <c r="GJ1127" s="142"/>
      <c r="GK1127" s="142"/>
      <c r="GL1127" s="142"/>
      <c r="GM1127" s="142"/>
      <c r="GN1127" s="142"/>
      <c r="GO1127" s="142"/>
      <c r="GP1127" s="142"/>
      <c r="GQ1127" s="142"/>
      <c r="GR1127" s="142"/>
      <c r="GS1127" s="142"/>
      <c r="GT1127" s="142"/>
      <c r="GU1127" s="142"/>
      <c r="GV1127" s="142"/>
      <c r="GW1127" s="142"/>
      <c r="GX1127" s="142"/>
      <c r="GY1127" s="142"/>
      <c r="GZ1127" s="142"/>
      <c r="HA1127" s="142"/>
      <c r="HB1127" s="142"/>
      <c r="HC1127" s="142"/>
      <c r="HD1127" s="142"/>
      <c r="HE1127" s="142"/>
      <c r="HF1127" s="142"/>
      <c r="HG1127" s="142"/>
      <c r="HH1127" s="142"/>
      <c r="HI1127" s="142"/>
      <c r="HJ1127" s="142"/>
      <c r="HK1127" s="142"/>
      <c r="HL1127" s="142"/>
      <c r="HM1127" s="142"/>
      <c r="HN1127" s="142"/>
      <c r="HO1127" s="142"/>
      <c r="HP1127" s="142"/>
      <c r="HQ1127" s="142"/>
      <c r="HR1127" s="142"/>
    </row>
    <row r="1128" spans="1:226" s="139" customFormat="1" ht="11.25" hidden="1" customHeight="1">
      <c r="A1128" s="93" t="s">
        <v>1943</v>
      </c>
      <c r="B1128" s="93" t="s">
        <v>365</v>
      </c>
      <c r="C1128" s="123" t="s">
        <v>364</v>
      </c>
      <c r="D1128" s="58"/>
      <c r="E1128" s="165"/>
      <c r="F1128" s="58">
        <v>-540.24</v>
      </c>
      <c r="G1128" s="165"/>
      <c r="H1128" s="165"/>
      <c r="I1128" s="165"/>
      <c r="J1128" s="165"/>
      <c r="K1128" s="165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  <c r="BT1128" s="142"/>
      <c r="BU1128" s="142"/>
      <c r="BV1128" s="142"/>
      <c r="BW1128" s="142"/>
      <c r="BX1128" s="142"/>
      <c r="BY1128" s="142"/>
      <c r="BZ1128" s="142"/>
      <c r="CA1128" s="142"/>
      <c r="CB1128" s="142"/>
      <c r="CC1128" s="142"/>
      <c r="CD1128" s="142"/>
      <c r="CE1128" s="142"/>
      <c r="CF1128" s="142"/>
      <c r="CG1128" s="142"/>
      <c r="CH1128" s="142"/>
      <c r="CI1128" s="142"/>
      <c r="CJ1128" s="142"/>
      <c r="CK1128" s="142"/>
      <c r="CL1128" s="142"/>
      <c r="CM1128" s="142"/>
      <c r="CN1128" s="142"/>
      <c r="CO1128" s="142"/>
      <c r="CP1128" s="142"/>
      <c r="CQ1128" s="142"/>
      <c r="CR1128" s="142"/>
      <c r="CS1128" s="142"/>
      <c r="CT1128" s="142"/>
      <c r="CU1128" s="142"/>
      <c r="CV1128" s="142"/>
      <c r="CW1128" s="142"/>
      <c r="CX1128" s="142"/>
      <c r="CY1128" s="142"/>
      <c r="CZ1128" s="142"/>
      <c r="DA1128" s="142"/>
      <c r="DB1128" s="142"/>
      <c r="DC1128" s="142"/>
      <c r="DD1128" s="142"/>
      <c r="DE1128" s="142"/>
      <c r="DF1128" s="142"/>
      <c r="DG1128" s="142"/>
      <c r="DH1128" s="142"/>
      <c r="DI1128" s="142"/>
      <c r="DJ1128" s="142"/>
      <c r="DK1128" s="142"/>
      <c r="DL1128" s="142"/>
      <c r="DM1128" s="142"/>
      <c r="DN1128" s="142"/>
      <c r="DO1128" s="142"/>
      <c r="DP1128" s="142"/>
      <c r="DQ1128" s="142"/>
      <c r="DR1128" s="142"/>
      <c r="DS1128" s="142"/>
      <c r="DT1128" s="142"/>
      <c r="DU1128" s="142"/>
      <c r="DV1128" s="142"/>
      <c r="DW1128" s="142"/>
      <c r="DX1128" s="142"/>
      <c r="DY1128" s="142"/>
      <c r="DZ1128" s="142"/>
      <c r="EA1128" s="142"/>
      <c r="EB1128" s="142"/>
      <c r="EC1128" s="142"/>
      <c r="ED1128" s="142"/>
      <c r="EE1128" s="142"/>
      <c r="EF1128" s="142"/>
      <c r="EG1128" s="142"/>
      <c r="EH1128" s="142"/>
      <c r="EI1128" s="142"/>
      <c r="EJ1128" s="142"/>
      <c r="EK1128" s="142"/>
      <c r="EL1128" s="142"/>
      <c r="EM1128" s="142"/>
      <c r="EN1128" s="142"/>
      <c r="EO1128" s="142"/>
      <c r="EP1128" s="142"/>
      <c r="EQ1128" s="142"/>
      <c r="ER1128" s="142"/>
      <c r="ES1128" s="142"/>
      <c r="ET1128" s="142"/>
      <c r="EU1128" s="142"/>
      <c r="EV1128" s="142"/>
      <c r="EW1128" s="142"/>
      <c r="EX1128" s="142"/>
      <c r="EY1128" s="142"/>
      <c r="EZ1128" s="142"/>
      <c r="FA1128" s="142"/>
      <c r="FB1128" s="142"/>
      <c r="FC1128" s="142"/>
      <c r="FD1128" s="142"/>
      <c r="FE1128" s="142"/>
      <c r="FF1128" s="142"/>
      <c r="FG1128" s="142"/>
      <c r="FH1128" s="142"/>
      <c r="FI1128" s="142"/>
      <c r="FJ1128" s="142"/>
      <c r="FK1128" s="142"/>
      <c r="FL1128" s="142"/>
      <c r="FM1128" s="142"/>
      <c r="FN1128" s="142"/>
      <c r="FO1128" s="142"/>
      <c r="FP1128" s="142"/>
      <c r="FQ1128" s="142"/>
      <c r="FR1128" s="142"/>
      <c r="FS1128" s="142"/>
      <c r="FT1128" s="142"/>
      <c r="FU1128" s="142"/>
      <c r="FV1128" s="142"/>
      <c r="FW1128" s="142"/>
      <c r="FX1128" s="142"/>
      <c r="FY1128" s="142"/>
      <c r="FZ1128" s="142"/>
      <c r="GA1128" s="142"/>
      <c r="GB1128" s="142"/>
      <c r="GC1128" s="142"/>
      <c r="GD1128" s="142"/>
      <c r="GE1128" s="142"/>
      <c r="GF1128" s="142"/>
      <c r="GG1128" s="142"/>
      <c r="GH1128" s="142"/>
      <c r="GI1128" s="142"/>
      <c r="GJ1128" s="142"/>
      <c r="GK1128" s="142"/>
      <c r="GL1128" s="142"/>
      <c r="GM1128" s="142"/>
      <c r="GN1128" s="142"/>
      <c r="GO1128" s="142"/>
      <c r="GP1128" s="142"/>
      <c r="GQ1128" s="142"/>
      <c r="GR1128" s="142"/>
      <c r="GS1128" s="142"/>
      <c r="GT1128" s="142"/>
      <c r="GU1128" s="142"/>
      <c r="GV1128" s="142"/>
      <c r="GW1128" s="142"/>
      <c r="GX1128" s="142"/>
      <c r="GY1128" s="142"/>
      <c r="GZ1128" s="142"/>
      <c r="HA1128" s="142"/>
      <c r="HB1128" s="142"/>
      <c r="HC1128" s="142"/>
      <c r="HD1128" s="142"/>
      <c r="HE1128" s="142"/>
      <c r="HF1128" s="142"/>
      <c r="HG1128" s="142"/>
      <c r="HH1128" s="142"/>
      <c r="HI1128" s="142"/>
      <c r="HJ1128" s="142"/>
      <c r="HK1128" s="142"/>
      <c r="HL1128" s="142"/>
      <c r="HM1128" s="142"/>
      <c r="HN1128" s="142"/>
      <c r="HO1128" s="142"/>
      <c r="HP1128" s="142"/>
      <c r="HQ1128" s="142"/>
      <c r="HR1128" s="142"/>
    </row>
    <row r="1129" spans="1:226" s="139" customFormat="1" ht="11.25" hidden="1" customHeight="1">
      <c r="A1129" s="93" t="s">
        <v>1947</v>
      </c>
      <c r="B1129" s="93" t="s">
        <v>1948</v>
      </c>
      <c r="C1129" s="123" t="s">
        <v>310</v>
      </c>
      <c r="D1129" s="58"/>
      <c r="E1129" s="165"/>
      <c r="F1129" s="58">
        <v>-348.34</v>
      </c>
      <c r="G1129" s="165"/>
      <c r="H1129" s="165"/>
      <c r="I1129" s="165"/>
      <c r="J1129" s="165"/>
      <c r="K1129" s="165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  <c r="BT1129" s="142"/>
      <c r="BU1129" s="142"/>
      <c r="BV1129" s="142"/>
      <c r="BW1129" s="142"/>
      <c r="BX1129" s="142"/>
      <c r="BY1129" s="142"/>
      <c r="BZ1129" s="142"/>
      <c r="CA1129" s="142"/>
      <c r="CB1129" s="142"/>
      <c r="CC1129" s="142"/>
      <c r="CD1129" s="142"/>
      <c r="CE1129" s="142"/>
      <c r="CF1129" s="142"/>
      <c r="CG1129" s="142"/>
      <c r="CH1129" s="142"/>
      <c r="CI1129" s="142"/>
      <c r="CJ1129" s="142"/>
      <c r="CK1129" s="142"/>
      <c r="CL1129" s="142"/>
      <c r="CM1129" s="142"/>
      <c r="CN1129" s="142"/>
      <c r="CO1129" s="142"/>
      <c r="CP1129" s="142"/>
      <c r="CQ1129" s="142"/>
      <c r="CR1129" s="142"/>
      <c r="CS1129" s="142"/>
      <c r="CT1129" s="142"/>
      <c r="CU1129" s="142"/>
      <c r="CV1129" s="142"/>
      <c r="CW1129" s="142"/>
      <c r="CX1129" s="142"/>
      <c r="CY1129" s="142"/>
      <c r="CZ1129" s="142"/>
      <c r="DA1129" s="142"/>
      <c r="DB1129" s="142"/>
      <c r="DC1129" s="142"/>
      <c r="DD1129" s="142"/>
      <c r="DE1129" s="142"/>
      <c r="DF1129" s="142"/>
      <c r="DG1129" s="142"/>
      <c r="DH1129" s="142"/>
      <c r="DI1129" s="142"/>
      <c r="DJ1129" s="142"/>
      <c r="DK1129" s="142"/>
      <c r="DL1129" s="142"/>
      <c r="DM1129" s="142"/>
      <c r="DN1129" s="142"/>
      <c r="DO1129" s="142"/>
      <c r="DP1129" s="142"/>
      <c r="DQ1129" s="142"/>
      <c r="DR1129" s="142"/>
      <c r="DS1129" s="142"/>
      <c r="DT1129" s="142"/>
      <c r="DU1129" s="142"/>
      <c r="DV1129" s="142"/>
      <c r="DW1129" s="142"/>
      <c r="DX1129" s="142"/>
      <c r="DY1129" s="142"/>
      <c r="DZ1129" s="142"/>
      <c r="EA1129" s="142"/>
      <c r="EB1129" s="142"/>
      <c r="EC1129" s="142"/>
      <c r="ED1129" s="142"/>
      <c r="EE1129" s="142"/>
      <c r="EF1129" s="142"/>
      <c r="EG1129" s="142"/>
      <c r="EH1129" s="142"/>
      <c r="EI1129" s="142"/>
      <c r="EJ1129" s="142"/>
      <c r="EK1129" s="142"/>
      <c r="EL1129" s="142"/>
      <c r="EM1129" s="142"/>
      <c r="EN1129" s="142"/>
      <c r="EO1129" s="142"/>
      <c r="EP1129" s="142"/>
      <c r="EQ1129" s="142"/>
      <c r="ER1129" s="142"/>
      <c r="ES1129" s="142"/>
      <c r="ET1129" s="142"/>
      <c r="EU1129" s="142"/>
      <c r="EV1129" s="142"/>
      <c r="EW1129" s="142"/>
      <c r="EX1129" s="142"/>
      <c r="EY1129" s="142"/>
      <c r="EZ1129" s="142"/>
      <c r="FA1129" s="142"/>
      <c r="FB1129" s="142"/>
      <c r="FC1129" s="142"/>
      <c r="FD1129" s="142"/>
      <c r="FE1129" s="142"/>
      <c r="FF1129" s="142"/>
      <c r="FG1129" s="142"/>
      <c r="FH1129" s="142"/>
      <c r="FI1129" s="142"/>
      <c r="FJ1129" s="142"/>
      <c r="FK1129" s="142"/>
      <c r="FL1129" s="142"/>
      <c r="FM1129" s="142"/>
      <c r="FN1129" s="142"/>
      <c r="FO1129" s="142"/>
      <c r="FP1129" s="142"/>
      <c r="FQ1129" s="142"/>
      <c r="FR1129" s="142"/>
      <c r="FS1129" s="142"/>
      <c r="FT1129" s="142"/>
      <c r="FU1129" s="142"/>
      <c r="FV1129" s="142"/>
      <c r="FW1129" s="142"/>
      <c r="FX1129" s="142"/>
      <c r="FY1129" s="142"/>
      <c r="FZ1129" s="142"/>
      <c r="GA1129" s="142"/>
      <c r="GB1129" s="142"/>
      <c r="GC1129" s="142"/>
      <c r="GD1129" s="142"/>
      <c r="GE1129" s="142"/>
      <c r="GF1129" s="142"/>
      <c r="GG1129" s="142"/>
      <c r="GH1129" s="142"/>
      <c r="GI1129" s="142"/>
      <c r="GJ1129" s="142"/>
      <c r="GK1129" s="142"/>
      <c r="GL1129" s="142"/>
      <c r="GM1129" s="142"/>
      <c r="GN1129" s="142"/>
      <c r="GO1129" s="142"/>
      <c r="GP1129" s="142"/>
      <c r="GQ1129" s="142"/>
      <c r="GR1129" s="142"/>
      <c r="GS1129" s="142"/>
      <c r="GT1129" s="142"/>
      <c r="GU1129" s="142"/>
      <c r="GV1129" s="142"/>
      <c r="GW1129" s="142"/>
      <c r="GX1129" s="142"/>
      <c r="GY1129" s="142"/>
      <c r="GZ1129" s="142"/>
      <c r="HA1129" s="142"/>
      <c r="HB1129" s="142"/>
      <c r="HC1129" s="142"/>
      <c r="HD1129" s="142"/>
      <c r="HE1129" s="142"/>
      <c r="HF1129" s="142"/>
      <c r="HG1129" s="142"/>
      <c r="HH1129" s="142"/>
      <c r="HI1129" s="142"/>
      <c r="HJ1129" s="142"/>
      <c r="HK1129" s="142"/>
      <c r="HL1129" s="142"/>
      <c r="HM1129" s="142"/>
      <c r="HN1129" s="142"/>
      <c r="HO1129" s="142"/>
      <c r="HP1129" s="142"/>
      <c r="HQ1129" s="142"/>
      <c r="HR1129" s="142"/>
    </row>
    <row r="1130" spans="1:226" s="139" customFormat="1" ht="11.25" hidden="1" customHeight="1">
      <c r="A1130" s="93" t="s">
        <v>1949</v>
      </c>
      <c r="B1130" s="93" t="s">
        <v>1950</v>
      </c>
      <c r="C1130" s="123" t="s">
        <v>325</v>
      </c>
      <c r="D1130" s="58">
        <v>-2401.7199999999998</v>
      </c>
      <c r="E1130" s="165"/>
      <c r="F1130" s="58"/>
      <c r="G1130" s="165"/>
      <c r="H1130" s="165"/>
      <c r="I1130" s="165"/>
      <c r="J1130" s="165"/>
      <c r="K1130" s="165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  <c r="BT1130" s="142"/>
      <c r="BU1130" s="142"/>
      <c r="BV1130" s="142"/>
      <c r="BW1130" s="142"/>
      <c r="BX1130" s="142"/>
      <c r="BY1130" s="142"/>
      <c r="BZ1130" s="142"/>
      <c r="CA1130" s="142"/>
      <c r="CB1130" s="142"/>
      <c r="CC1130" s="142"/>
      <c r="CD1130" s="142"/>
      <c r="CE1130" s="142"/>
      <c r="CF1130" s="142"/>
      <c r="CG1130" s="142"/>
      <c r="CH1130" s="142"/>
      <c r="CI1130" s="142"/>
      <c r="CJ1130" s="142"/>
      <c r="CK1130" s="142"/>
      <c r="CL1130" s="142"/>
      <c r="CM1130" s="142"/>
      <c r="CN1130" s="142"/>
      <c r="CO1130" s="142"/>
      <c r="CP1130" s="142"/>
      <c r="CQ1130" s="142"/>
      <c r="CR1130" s="142"/>
      <c r="CS1130" s="142"/>
      <c r="CT1130" s="142"/>
      <c r="CU1130" s="142"/>
      <c r="CV1130" s="142"/>
      <c r="CW1130" s="142"/>
      <c r="CX1130" s="142"/>
      <c r="CY1130" s="142"/>
      <c r="CZ1130" s="142"/>
      <c r="DA1130" s="142"/>
      <c r="DB1130" s="142"/>
      <c r="DC1130" s="142"/>
      <c r="DD1130" s="142"/>
      <c r="DE1130" s="142"/>
      <c r="DF1130" s="142"/>
      <c r="DG1130" s="142"/>
      <c r="DH1130" s="142"/>
      <c r="DI1130" s="142"/>
      <c r="DJ1130" s="142"/>
      <c r="DK1130" s="142"/>
      <c r="DL1130" s="142"/>
      <c r="DM1130" s="142"/>
      <c r="DN1130" s="142"/>
      <c r="DO1130" s="142"/>
      <c r="DP1130" s="142"/>
      <c r="DQ1130" s="142"/>
      <c r="DR1130" s="142"/>
      <c r="DS1130" s="142"/>
      <c r="DT1130" s="142"/>
      <c r="DU1130" s="142"/>
      <c r="DV1130" s="142"/>
      <c r="DW1130" s="142"/>
      <c r="DX1130" s="142"/>
      <c r="DY1130" s="142"/>
      <c r="DZ1130" s="142"/>
      <c r="EA1130" s="142"/>
      <c r="EB1130" s="142"/>
      <c r="EC1130" s="142"/>
      <c r="ED1130" s="142"/>
      <c r="EE1130" s="142"/>
      <c r="EF1130" s="142"/>
      <c r="EG1130" s="142"/>
      <c r="EH1130" s="142"/>
      <c r="EI1130" s="142"/>
      <c r="EJ1130" s="142"/>
      <c r="EK1130" s="142"/>
      <c r="EL1130" s="142"/>
      <c r="EM1130" s="142"/>
      <c r="EN1130" s="142"/>
      <c r="EO1130" s="142"/>
      <c r="EP1130" s="142"/>
      <c r="EQ1130" s="142"/>
      <c r="ER1130" s="142"/>
      <c r="ES1130" s="142"/>
      <c r="ET1130" s="142"/>
      <c r="EU1130" s="142"/>
      <c r="EV1130" s="142"/>
      <c r="EW1130" s="142"/>
      <c r="EX1130" s="142"/>
      <c r="EY1130" s="142"/>
      <c r="EZ1130" s="142"/>
      <c r="FA1130" s="142"/>
      <c r="FB1130" s="142"/>
      <c r="FC1130" s="142"/>
      <c r="FD1130" s="142"/>
      <c r="FE1130" s="142"/>
      <c r="FF1130" s="142"/>
      <c r="FG1130" s="142"/>
      <c r="FH1130" s="142"/>
      <c r="FI1130" s="142"/>
      <c r="FJ1130" s="142"/>
      <c r="FK1130" s="142"/>
      <c r="FL1130" s="142"/>
      <c r="FM1130" s="142"/>
      <c r="FN1130" s="142"/>
      <c r="FO1130" s="142"/>
      <c r="FP1130" s="142"/>
      <c r="FQ1130" s="142"/>
      <c r="FR1130" s="142"/>
      <c r="FS1130" s="142"/>
      <c r="FT1130" s="142"/>
      <c r="FU1130" s="142"/>
      <c r="FV1130" s="142"/>
      <c r="FW1130" s="142"/>
      <c r="FX1130" s="142"/>
      <c r="FY1130" s="142"/>
      <c r="FZ1130" s="142"/>
      <c r="GA1130" s="142"/>
      <c r="GB1130" s="142"/>
      <c r="GC1130" s="142"/>
      <c r="GD1130" s="142"/>
      <c r="GE1130" s="142"/>
      <c r="GF1130" s="142"/>
      <c r="GG1130" s="142"/>
      <c r="GH1130" s="142"/>
      <c r="GI1130" s="142"/>
      <c r="GJ1130" s="142"/>
      <c r="GK1130" s="142"/>
      <c r="GL1130" s="142"/>
      <c r="GM1130" s="142"/>
      <c r="GN1130" s="142"/>
      <c r="GO1130" s="142"/>
      <c r="GP1130" s="142"/>
      <c r="GQ1130" s="142"/>
      <c r="GR1130" s="142"/>
      <c r="GS1130" s="142"/>
      <c r="GT1130" s="142"/>
      <c r="GU1130" s="142"/>
      <c r="GV1130" s="142"/>
      <c r="GW1130" s="142"/>
      <c r="GX1130" s="142"/>
      <c r="GY1130" s="142"/>
      <c r="GZ1130" s="142"/>
      <c r="HA1130" s="142"/>
      <c r="HB1130" s="142"/>
      <c r="HC1130" s="142"/>
      <c r="HD1130" s="142"/>
      <c r="HE1130" s="142"/>
      <c r="HF1130" s="142"/>
      <c r="HG1130" s="142"/>
      <c r="HH1130" s="142"/>
      <c r="HI1130" s="142"/>
      <c r="HJ1130" s="142"/>
      <c r="HK1130" s="142"/>
      <c r="HL1130" s="142"/>
      <c r="HM1130" s="142"/>
      <c r="HN1130" s="142"/>
      <c r="HO1130" s="142"/>
      <c r="HP1130" s="142"/>
      <c r="HQ1130" s="142"/>
      <c r="HR1130" s="142"/>
    </row>
    <row r="1131" spans="1:226" s="139" customFormat="1" ht="11.25" hidden="1" customHeight="1">
      <c r="A1131" s="93" t="s">
        <v>1951</v>
      </c>
      <c r="B1131" s="93" t="s">
        <v>329</v>
      </c>
      <c r="C1131" s="123" t="s">
        <v>328</v>
      </c>
      <c r="D1131" s="58"/>
      <c r="E1131" s="165"/>
      <c r="F1131" s="58">
        <v>-152.74</v>
      </c>
      <c r="G1131" s="165"/>
      <c r="H1131" s="165"/>
      <c r="I1131" s="165"/>
      <c r="J1131" s="165"/>
      <c r="K1131" s="165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  <c r="BT1131" s="142"/>
      <c r="BU1131" s="142"/>
      <c r="BV1131" s="142"/>
      <c r="BW1131" s="142"/>
      <c r="BX1131" s="142"/>
      <c r="BY1131" s="142"/>
      <c r="BZ1131" s="142"/>
      <c r="CA1131" s="142"/>
      <c r="CB1131" s="142"/>
      <c r="CC1131" s="142"/>
      <c r="CD1131" s="142"/>
      <c r="CE1131" s="142"/>
      <c r="CF1131" s="142"/>
      <c r="CG1131" s="142"/>
      <c r="CH1131" s="142"/>
      <c r="CI1131" s="142"/>
      <c r="CJ1131" s="142"/>
      <c r="CK1131" s="142"/>
      <c r="CL1131" s="142"/>
      <c r="CM1131" s="142"/>
      <c r="CN1131" s="142"/>
      <c r="CO1131" s="142"/>
      <c r="CP1131" s="142"/>
      <c r="CQ1131" s="142"/>
      <c r="CR1131" s="142"/>
      <c r="CS1131" s="142"/>
      <c r="CT1131" s="142"/>
      <c r="CU1131" s="142"/>
      <c r="CV1131" s="142"/>
      <c r="CW1131" s="142"/>
      <c r="CX1131" s="142"/>
      <c r="CY1131" s="142"/>
      <c r="CZ1131" s="142"/>
      <c r="DA1131" s="142"/>
      <c r="DB1131" s="142"/>
      <c r="DC1131" s="142"/>
      <c r="DD1131" s="142"/>
      <c r="DE1131" s="142"/>
      <c r="DF1131" s="142"/>
      <c r="DG1131" s="142"/>
      <c r="DH1131" s="142"/>
      <c r="DI1131" s="142"/>
      <c r="DJ1131" s="142"/>
      <c r="DK1131" s="142"/>
      <c r="DL1131" s="142"/>
      <c r="DM1131" s="142"/>
      <c r="DN1131" s="142"/>
      <c r="DO1131" s="142"/>
      <c r="DP1131" s="142"/>
      <c r="DQ1131" s="142"/>
      <c r="DR1131" s="142"/>
      <c r="DS1131" s="142"/>
      <c r="DT1131" s="142"/>
      <c r="DU1131" s="142"/>
      <c r="DV1131" s="142"/>
      <c r="DW1131" s="142"/>
      <c r="DX1131" s="142"/>
      <c r="DY1131" s="142"/>
      <c r="DZ1131" s="142"/>
      <c r="EA1131" s="142"/>
      <c r="EB1131" s="142"/>
      <c r="EC1131" s="142"/>
      <c r="ED1131" s="142"/>
      <c r="EE1131" s="142"/>
      <c r="EF1131" s="142"/>
      <c r="EG1131" s="142"/>
      <c r="EH1131" s="142"/>
      <c r="EI1131" s="142"/>
      <c r="EJ1131" s="142"/>
      <c r="EK1131" s="142"/>
      <c r="EL1131" s="142"/>
      <c r="EM1131" s="142"/>
      <c r="EN1131" s="142"/>
      <c r="EO1131" s="142"/>
      <c r="EP1131" s="142"/>
      <c r="EQ1131" s="142"/>
      <c r="ER1131" s="142"/>
      <c r="ES1131" s="142"/>
      <c r="ET1131" s="142"/>
      <c r="EU1131" s="142"/>
      <c r="EV1131" s="142"/>
      <c r="EW1131" s="142"/>
      <c r="EX1131" s="142"/>
      <c r="EY1131" s="142"/>
      <c r="EZ1131" s="142"/>
      <c r="FA1131" s="142"/>
      <c r="FB1131" s="142"/>
      <c r="FC1131" s="142"/>
      <c r="FD1131" s="142"/>
      <c r="FE1131" s="142"/>
      <c r="FF1131" s="142"/>
      <c r="FG1131" s="142"/>
      <c r="FH1131" s="142"/>
      <c r="FI1131" s="142"/>
      <c r="FJ1131" s="142"/>
      <c r="FK1131" s="142"/>
      <c r="FL1131" s="142"/>
      <c r="FM1131" s="142"/>
      <c r="FN1131" s="142"/>
      <c r="FO1131" s="142"/>
      <c r="FP1131" s="142"/>
      <c r="FQ1131" s="142"/>
      <c r="FR1131" s="142"/>
      <c r="FS1131" s="142"/>
      <c r="FT1131" s="142"/>
      <c r="FU1131" s="142"/>
      <c r="FV1131" s="142"/>
      <c r="FW1131" s="142"/>
      <c r="FX1131" s="142"/>
      <c r="FY1131" s="142"/>
      <c r="FZ1131" s="142"/>
      <c r="GA1131" s="142"/>
      <c r="GB1131" s="142"/>
      <c r="GC1131" s="142"/>
      <c r="GD1131" s="142"/>
      <c r="GE1131" s="142"/>
      <c r="GF1131" s="142"/>
      <c r="GG1131" s="142"/>
      <c r="GH1131" s="142"/>
      <c r="GI1131" s="142"/>
      <c r="GJ1131" s="142"/>
      <c r="GK1131" s="142"/>
      <c r="GL1131" s="142"/>
      <c r="GM1131" s="142"/>
      <c r="GN1131" s="142"/>
      <c r="GO1131" s="142"/>
      <c r="GP1131" s="142"/>
      <c r="GQ1131" s="142"/>
      <c r="GR1131" s="142"/>
      <c r="GS1131" s="142"/>
      <c r="GT1131" s="142"/>
      <c r="GU1131" s="142"/>
      <c r="GV1131" s="142"/>
      <c r="GW1131" s="142"/>
      <c r="GX1131" s="142"/>
      <c r="GY1131" s="142"/>
      <c r="GZ1131" s="142"/>
      <c r="HA1131" s="142"/>
      <c r="HB1131" s="142"/>
      <c r="HC1131" s="142"/>
      <c r="HD1131" s="142"/>
      <c r="HE1131" s="142"/>
      <c r="HF1131" s="142"/>
      <c r="HG1131" s="142"/>
      <c r="HH1131" s="142"/>
      <c r="HI1131" s="142"/>
      <c r="HJ1131" s="142"/>
      <c r="HK1131" s="142"/>
      <c r="HL1131" s="142"/>
      <c r="HM1131" s="142"/>
      <c r="HN1131" s="142"/>
      <c r="HO1131" s="142"/>
      <c r="HP1131" s="142"/>
      <c r="HQ1131" s="142"/>
      <c r="HR1131" s="142"/>
    </row>
    <row r="1132" spans="1:226" s="139" customFormat="1" ht="11.25" hidden="1" customHeight="1">
      <c r="A1132" s="93" t="s">
        <v>1952</v>
      </c>
      <c r="B1132" s="93" t="s">
        <v>368</v>
      </c>
      <c r="C1132" s="123" t="s">
        <v>367</v>
      </c>
      <c r="D1132" s="58">
        <v>-313.88</v>
      </c>
      <c r="E1132" s="165"/>
      <c r="F1132" s="58"/>
      <c r="G1132" s="165"/>
      <c r="H1132" s="165"/>
      <c r="I1132" s="165"/>
      <c r="J1132" s="165"/>
      <c r="K1132" s="165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  <c r="BT1132" s="142"/>
      <c r="BU1132" s="142"/>
      <c r="BV1132" s="142"/>
      <c r="BW1132" s="142"/>
      <c r="BX1132" s="142"/>
      <c r="BY1132" s="142"/>
      <c r="BZ1132" s="142"/>
      <c r="CA1132" s="142"/>
      <c r="CB1132" s="142"/>
      <c r="CC1132" s="142"/>
      <c r="CD1132" s="142"/>
      <c r="CE1132" s="142"/>
      <c r="CF1132" s="142"/>
      <c r="CG1132" s="142"/>
      <c r="CH1132" s="142"/>
      <c r="CI1132" s="142"/>
      <c r="CJ1132" s="142"/>
      <c r="CK1132" s="142"/>
      <c r="CL1132" s="142"/>
      <c r="CM1132" s="142"/>
      <c r="CN1132" s="142"/>
      <c r="CO1132" s="142"/>
      <c r="CP1132" s="142"/>
      <c r="CQ1132" s="142"/>
      <c r="CR1132" s="142"/>
      <c r="CS1132" s="142"/>
      <c r="CT1132" s="142"/>
      <c r="CU1132" s="142"/>
      <c r="CV1132" s="142"/>
      <c r="CW1132" s="142"/>
      <c r="CX1132" s="142"/>
      <c r="CY1132" s="142"/>
      <c r="CZ1132" s="142"/>
      <c r="DA1132" s="142"/>
      <c r="DB1132" s="142"/>
      <c r="DC1132" s="142"/>
      <c r="DD1132" s="142"/>
      <c r="DE1132" s="142"/>
      <c r="DF1132" s="142"/>
      <c r="DG1132" s="142"/>
      <c r="DH1132" s="142"/>
      <c r="DI1132" s="142"/>
      <c r="DJ1132" s="142"/>
      <c r="DK1132" s="142"/>
      <c r="DL1132" s="142"/>
      <c r="DM1132" s="142"/>
      <c r="DN1132" s="142"/>
      <c r="DO1132" s="142"/>
      <c r="DP1132" s="142"/>
      <c r="DQ1132" s="142"/>
      <c r="DR1132" s="142"/>
      <c r="DS1132" s="142"/>
      <c r="DT1132" s="142"/>
      <c r="DU1132" s="142"/>
      <c r="DV1132" s="142"/>
      <c r="DW1132" s="142"/>
      <c r="DX1132" s="142"/>
      <c r="DY1132" s="142"/>
      <c r="DZ1132" s="142"/>
      <c r="EA1132" s="142"/>
      <c r="EB1132" s="142"/>
      <c r="EC1132" s="142"/>
      <c r="ED1132" s="142"/>
      <c r="EE1132" s="142"/>
      <c r="EF1132" s="142"/>
      <c r="EG1132" s="142"/>
      <c r="EH1132" s="142"/>
      <c r="EI1132" s="142"/>
      <c r="EJ1132" s="142"/>
      <c r="EK1132" s="142"/>
      <c r="EL1132" s="142"/>
      <c r="EM1132" s="142"/>
      <c r="EN1132" s="142"/>
      <c r="EO1132" s="142"/>
      <c r="EP1132" s="142"/>
      <c r="EQ1132" s="142"/>
      <c r="ER1132" s="142"/>
      <c r="ES1132" s="142"/>
      <c r="ET1132" s="142"/>
      <c r="EU1132" s="142"/>
      <c r="EV1132" s="142"/>
      <c r="EW1132" s="142"/>
      <c r="EX1132" s="142"/>
      <c r="EY1132" s="142"/>
      <c r="EZ1132" s="142"/>
      <c r="FA1132" s="142"/>
      <c r="FB1132" s="142"/>
      <c r="FC1132" s="142"/>
      <c r="FD1132" s="142"/>
      <c r="FE1132" s="142"/>
      <c r="FF1132" s="142"/>
      <c r="FG1132" s="142"/>
      <c r="FH1132" s="142"/>
      <c r="FI1132" s="142"/>
      <c r="FJ1132" s="142"/>
      <c r="FK1132" s="142"/>
      <c r="FL1132" s="142"/>
      <c r="FM1132" s="142"/>
      <c r="FN1132" s="142"/>
      <c r="FO1132" s="142"/>
      <c r="FP1132" s="142"/>
      <c r="FQ1132" s="142"/>
      <c r="FR1132" s="142"/>
      <c r="FS1132" s="142"/>
      <c r="FT1132" s="142"/>
      <c r="FU1132" s="142"/>
      <c r="FV1132" s="142"/>
      <c r="FW1132" s="142"/>
      <c r="FX1132" s="142"/>
      <c r="FY1132" s="142"/>
      <c r="FZ1132" s="142"/>
      <c r="GA1132" s="142"/>
      <c r="GB1132" s="142"/>
      <c r="GC1132" s="142"/>
      <c r="GD1132" s="142"/>
      <c r="GE1132" s="142"/>
      <c r="GF1132" s="142"/>
      <c r="GG1132" s="142"/>
      <c r="GH1132" s="142"/>
      <c r="GI1132" s="142"/>
      <c r="GJ1132" s="142"/>
      <c r="GK1132" s="142"/>
      <c r="GL1132" s="142"/>
      <c r="GM1132" s="142"/>
      <c r="GN1132" s="142"/>
      <c r="GO1132" s="142"/>
      <c r="GP1132" s="142"/>
      <c r="GQ1132" s="142"/>
      <c r="GR1132" s="142"/>
      <c r="GS1132" s="142"/>
      <c r="GT1132" s="142"/>
      <c r="GU1132" s="142"/>
      <c r="GV1132" s="142"/>
      <c r="GW1132" s="142"/>
      <c r="GX1132" s="142"/>
      <c r="GY1132" s="142"/>
      <c r="GZ1132" s="142"/>
      <c r="HA1132" s="142"/>
      <c r="HB1132" s="142"/>
      <c r="HC1132" s="142"/>
      <c r="HD1132" s="142"/>
      <c r="HE1132" s="142"/>
      <c r="HF1132" s="142"/>
      <c r="HG1132" s="142"/>
      <c r="HH1132" s="142"/>
      <c r="HI1132" s="142"/>
      <c r="HJ1132" s="142"/>
      <c r="HK1132" s="142"/>
      <c r="HL1132" s="142"/>
      <c r="HM1132" s="142"/>
      <c r="HN1132" s="142"/>
      <c r="HO1132" s="142"/>
      <c r="HP1132" s="142"/>
      <c r="HQ1132" s="142"/>
      <c r="HR1132" s="142"/>
    </row>
    <row r="1133" spans="1:226" s="139" customFormat="1" ht="11.25" hidden="1" customHeight="1">
      <c r="A1133" s="93" t="s">
        <v>1954</v>
      </c>
      <c r="B1133" s="93" t="s">
        <v>383</v>
      </c>
      <c r="C1133" s="123" t="s">
        <v>1460</v>
      </c>
      <c r="D1133" s="58">
        <v>-1123.05</v>
      </c>
      <c r="E1133" s="165"/>
      <c r="F1133" s="58"/>
      <c r="G1133" s="165"/>
      <c r="H1133" s="165"/>
      <c r="I1133" s="165"/>
      <c r="J1133" s="165"/>
      <c r="K1133" s="165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  <c r="BT1133" s="142"/>
      <c r="BU1133" s="142"/>
      <c r="BV1133" s="142"/>
      <c r="BW1133" s="142"/>
      <c r="BX1133" s="142"/>
      <c r="BY1133" s="142"/>
      <c r="BZ1133" s="142"/>
      <c r="CA1133" s="142"/>
      <c r="CB1133" s="142"/>
      <c r="CC1133" s="142"/>
      <c r="CD1133" s="142"/>
      <c r="CE1133" s="142"/>
      <c r="CF1133" s="142"/>
      <c r="CG1133" s="142"/>
      <c r="CH1133" s="142"/>
      <c r="CI1133" s="142"/>
      <c r="CJ1133" s="142"/>
      <c r="CK1133" s="142"/>
      <c r="CL1133" s="142"/>
      <c r="CM1133" s="142"/>
      <c r="CN1133" s="142"/>
      <c r="CO1133" s="142"/>
      <c r="CP1133" s="142"/>
      <c r="CQ1133" s="142"/>
      <c r="CR1133" s="142"/>
      <c r="CS1133" s="142"/>
      <c r="CT1133" s="142"/>
      <c r="CU1133" s="142"/>
      <c r="CV1133" s="142"/>
      <c r="CW1133" s="142"/>
      <c r="CX1133" s="142"/>
      <c r="CY1133" s="142"/>
      <c r="CZ1133" s="142"/>
      <c r="DA1133" s="142"/>
      <c r="DB1133" s="142"/>
      <c r="DC1133" s="142"/>
      <c r="DD1133" s="142"/>
      <c r="DE1133" s="142"/>
      <c r="DF1133" s="142"/>
      <c r="DG1133" s="142"/>
      <c r="DH1133" s="142"/>
      <c r="DI1133" s="142"/>
      <c r="DJ1133" s="142"/>
      <c r="DK1133" s="142"/>
      <c r="DL1133" s="142"/>
      <c r="DM1133" s="142"/>
      <c r="DN1133" s="142"/>
      <c r="DO1133" s="142"/>
      <c r="DP1133" s="142"/>
      <c r="DQ1133" s="142"/>
      <c r="DR1133" s="142"/>
      <c r="DS1133" s="142"/>
      <c r="DT1133" s="142"/>
      <c r="DU1133" s="142"/>
      <c r="DV1133" s="142"/>
      <c r="DW1133" s="142"/>
      <c r="DX1133" s="142"/>
      <c r="DY1133" s="142"/>
      <c r="DZ1133" s="142"/>
      <c r="EA1133" s="142"/>
      <c r="EB1133" s="142"/>
      <c r="EC1133" s="142"/>
      <c r="ED1133" s="142"/>
      <c r="EE1133" s="142"/>
      <c r="EF1133" s="142"/>
      <c r="EG1133" s="142"/>
      <c r="EH1133" s="142"/>
      <c r="EI1133" s="142"/>
      <c r="EJ1133" s="142"/>
      <c r="EK1133" s="142"/>
      <c r="EL1133" s="142"/>
      <c r="EM1133" s="142"/>
      <c r="EN1133" s="142"/>
      <c r="EO1133" s="142"/>
      <c r="EP1133" s="142"/>
      <c r="EQ1133" s="142"/>
      <c r="ER1133" s="142"/>
      <c r="ES1133" s="142"/>
      <c r="ET1133" s="142"/>
      <c r="EU1133" s="142"/>
      <c r="EV1133" s="142"/>
      <c r="EW1133" s="142"/>
      <c r="EX1133" s="142"/>
      <c r="EY1133" s="142"/>
      <c r="EZ1133" s="142"/>
      <c r="FA1133" s="142"/>
      <c r="FB1133" s="142"/>
      <c r="FC1133" s="142"/>
      <c r="FD1133" s="142"/>
      <c r="FE1133" s="142"/>
      <c r="FF1133" s="142"/>
      <c r="FG1133" s="142"/>
      <c r="FH1133" s="142"/>
      <c r="FI1133" s="142"/>
      <c r="FJ1133" s="142"/>
      <c r="FK1133" s="142"/>
      <c r="FL1133" s="142"/>
      <c r="FM1133" s="142"/>
      <c r="FN1133" s="142"/>
      <c r="FO1133" s="142"/>
      <c r="FP1133" s="142"/>
      <c r="FQ1133" s="142"/>
      <c r="FR1133" s="142"/>
      <c r="FS1133" s="142"/>
      <c r="FT1133" s="142"/>
      <c r="FU1133" s="142"/>
      <c r="FV1133" s="142"/>
      <c r="FW1133" s="142"/>
      <c r="FX1133" s="142"/>
      <c r="FY1133" s="142"/>
      <c r="FZ1133" s="142"/>
      <c r="GA1133" s="142"/>
      <c r="GB1133" s="142"/>
      <c r="GC1133" s="142"/>
      <c r="GD1133" s="142"/>
      <c r="GE1133" s="142"/>
      <c r="GF1133" s="142"/>
      <c r="GG1133" s="142"/>
      <c r="GH1133" s="142"/>
      <c r="GI1133" s="142"/>
      <c r="GJ1133" s="142"/>
      <c r="GK1133" s="142"/>
      <c r="GL1133" s="142"/>
      <c r="GM1133" s="142"/>
      <c r="GN1133" s="142"/>
      <c r="GO1133" s="142"/>
      <c r="GP1133" s="142"/>
      <c r="GQ1133" s="142"/>
      <c r="GR1133" s="142"/>
      <c r="GS1133" s="142"/>
      <c r="GT1133" s="142"/>
      <c r="GU1133" s="142"/>
      <c r="GV1133" s="142"/>
      <c r="GW1133" s="142"/>
      <c r="GX1133" s="142"/>
      <c r="GY1133" s="142"/>
      <c r="GZ1133" s="142"/>
      <c r="HA1133" s="142"/>
      <c r="HB1133" s="142"/>
      <c r="HC1133" s="142"/>
      <c r="HD1133" s="142"/>
      <c r="HE1133" s="142"/>
      <c r="HF1133" s="142"/>
      <c r="HG1133" s="142"/>
      <c r="HH1133" s="142"/>
      <c r="HI1133" s="142"/>
      <c r="HJ1133" s="142"/>
      <c r="HK1133" s="142"/>
      <c r="HL1133" s="142"/>
      <c r="HM1133" s="142"/>
      <c r="HN1133" s="142"/>
      <c r="HO1133" s="142"/>
      <c r="HP1133" s="142"/>
      <c r="HQ1133" s="142"/>
      <c r="HR1133" s="142"/>
    </row>
    <row r="1134" spans="1:226" s="139" customFormat="1" ht="11.25" hidden="1" customHeight="1">
      <c r="A1134" s="93" t="s">
        <v>1955</v>
      </c>
      <c r="B1134" s="93" t="s">
        <v>1956</v>
      </c>
      <c r="C1134" s="123" t="s">
        <v>385</v>
      </c>
      <c r="D1134" s="58">
        <v>-2584.33</v>
      </c>
      <c r="E1134" s="165"/>
      <c r="F1134" s="58"/>
      <c r="G1134" s="165"/>
      <c r="H1134" s="165"/>
      <c r="I1134" s="165"/>
      <c r="J1134" s="165"/>
      <c r="K1134" s="165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  <c r="BT1134" s="142"/>
      <c r="BU1134" s="142"/>
      <c r="BV1134" s="142"/>
      <c r="BW1134" s="142"/>
      <c r="BX1134" s="142"/>
      <c r="BY1134" s="142"/>
      <c r="BZ1134" s="142"/>
      <c r="CA1134" s="142"/>
      <c r="CB1134" s="142"/>
      <c r="CC1134" s="142"/>
      <c r="CD1134" s="142"/>
      <c r="CE1134" s="142"/>
      <c r="CF1134" s="142"/>
      <c r="CG1134" s="142"/>
      <c r="CH1134" s="142"/>
      <c r="CI1134" s="142"/>
      <c r="CJ1134" s="142"/>
      <c r="CK1134" s="142"/>
      <c r="CL1134" s="142"/>
      <c r="CM1134" s="142"/>
      <c r="CN1134" s="142"/>
      <c r="CO1134" s="142"/>
      <c r="CP1134" s="142"/>
      <c r="CQ1134" s="142"/>
      <c r="CR1134" s="142"/>
      <c r="CS1134" s="142"/>
      <c r="CT1134" s="142"/>
      <c r="CU1134" s="142"/>
      <c r="CV1134" s="142"/>
      <c r="CW1134" s="142"/>
      <c r="CX1134" s="142"/>
      <c r="CY1134" s="142"/>
      <c r="CZ1134" s="142"/>
      <c r="DA1134" s="142"/>
      <c r="DB1134" s="142"/>
      <c r="DC1134" s="142"/>
      <c r="DD1134" s="142"/>
      <c r="DE1134" s="142"/>
      <c r="DF1134" s="142"/>
      <c r="DG1134" s="142"/>
      <c r="DH1134" s="142"/>
      <c r="DI1134" s="142"/>
      <c r="DJ1134" s="142"/>
      <c r="DK1134" s="142"/>
      <c r="DL1134" s="142"/>
      <c r="DM1134" s="142"/>
      <c r="DN1134" s="142"/>
      <c r="DO1134" s="142"/>
      <c r="DP1134" s="142"/>
      <c r="DQ1134" s="142"/>
      <c r="DR1134" s="142"/>
      <c r="DS1134" s="142"/>
      <c r="DT1134" s="142"/>
      <c r="DU1134" s="142"/>
      <c r="DV1134" s="142"/>
      <c r="DW1134" s="142"/>
      <c r="DX1134" s="142"/>
      <c r="DY1134" s="142"/>
      <c r="DZ1134" s="142"/>
      <c r="EA1134" s="142"/>
      <c r="EB1134" s="142"/>
      <c r="EC1134" s="142"/>
      <c r="ED1134" s="142"/>
      <c r="EE1134" s="142"/>
      <c r="EF1134" s="142"/>
      <c r="EG1134" s="142"/>
      <c r="EH1134" s="142"/>
      <c r="EI1134" s="142"/>
      <c r="EJ1134" s="142"/>
      <c r="EK1134" s="142"/>
      <c r="EL1134" s="142"/>
      <c r="EM1134" s="142"/>
      <c r="EN1134" s="142"/>
      <c r="EO1134" s="142"/>
      <c r="EP1134" s="142"/>
      <c r="EQ1134" s="142"/>
      <c r="ER1134" s="142"/>
      <c r="ES1134" s="142"/>
      <c r="ET1134" s="142"/>
      <c r="EU1134" s="142"/>
      <c r="EV1134" s="142"/>
      <c r="EW1134" s="142"/>
      <c r="EX1134" s="142"/>
      <c r="EY1134" s="142"/>
      <c r="EZ1134" s="142"/>
      <c r="FA1134" s="142"/>
      <c r="FB1134" s="142"/>
      <c r="FC1134" s="142"/>
      <c r="FD1134" s="142"/>
      <c r="FE1134" s="142"/>
      <c r="FF1134" s="142"/>
      <c r="FG1134" s="142"/>
      <c r="FH1134" s="142"/>
      <c r="FI1134" s="142"/>
      <c r="FJ1134" s="142"/>
      <c r="FK1134" s="142"/>
      <c r="FL1134" s="142"/>
      <c r="FM1134" s="142"/>
      <c r="FN1134" s="142"/>
      <c r="FO1134" s="142"/>
      <c r="FP1134" s="142"/>
      <c r="FQ1134" s="142"/>
      <c r="FR1134" s="142"/>
      <c r="FS1134" s="142"/>
      <c r="FT1134" s="142"/>
      <c r="FU1134" s="142"/>
      <c r="FV1134" s="142"/>
      <c r="FW1134" s="142"/>
      <c r="FX1134" s="142"/>
      <c r="FY1134" s="142"/>
      <c r="FZ1134" s="142"/>
      <c r="GA1134" s="142"/>
      <c r="GB1134" s="142"/>
      <c r="GC1134" s="142"/>
      <c r="GD1134" s="142"/>
      <c r="GE1134" s="142"/>
      <c r="GF1134" s="142"/>
      <c r="GG1134" s="142"/>
      <c r="GH1134" s="142"/>
      <c r="GI1134" s="142"/>
      <c r="GJ1134" s="142"/>
      <c r="GK1134" s="142"/>
      <c r="GL1134" s="142"/>
      <c r="GM1134" s="142"/>
      <c r="GN1134" s="142"/>
      <c r="GO1134" s="142"/>
      <c r="GP1134" s="142"/>
      <c r="GQ1134" s="142"/>
      <c r="GR1134" s="142"/>
      <c r="GS1134" s="142"/>
      <c r="GT1134" s="142"/>
      <c r="GU1134" s="142"/>
      <c r="GV1134" s="142"/>
      <c r="GW1134" s="142"/>
      <c r="GX1134" s="142"/>
      <c r="GY1134" s="142"/>
      <c r="GZ1134" s="142"/>
      <c r="HA1134" s="142"/>
      <c r="HB1134" s="142"/>
      <c r="HC1134" s="142"/>
      <c r="HD1134" s="142"/>
      <c r="HE1134" s="142"/>
      <c r="HF1134" s="142"/>
      <c r="HG1134" s="142"/>
      <c r="HH1134" s="142"/>
      <c r="HI1134" s="142"/>
      <c r="HJ1134" s="142"/>
      <c r="HK1134" s="142"/>
      <c r="HL1134" s="142"/>
      <c r="HM1134" s="142"/>
      <c r="HN1134" s="142"/>
      <c r="HO1134" s="142"/>
      <c r="HP1134" s="142"/>
      <c r="HQ1134" s="142"/>
      <c r="HR1134" s="142"/>
    </row>
    <row r="1135" spans="1:226" s="139" customFormat="1" ht="11.25" hidden="1" customHeight="1">
      <c r="A1135" s="93" t="s">
        <v>1959</v>
      </c>
      <c r="B1135" s="93" t="s">
        <v>1960</v>
      </c>
      <c r="C1135" s="123" t="s">
        <v>1542</v>
      </c>
      <c r="D1135" s="58"/>
      <c r="E1135" s="165"/>
      <c r="F1135" s="58">
        <v>-3.16</v>
      </c>
      <c r="G1135" s="165"/>
      <c r="H1135" s="165"/>
      <c r="I1135" s="165"/>
      <c r="J1135" s="165"/>
      <c r="K1135" s="165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  <c r="BT1135" s="142"/>
      <c r="BU1135" s="142"/>
      <c r="BV1135" s="142"/>
      <c r="BW1135" s="142"/>
      <c r="BX1135" s="142"/>
      <c r="BY1135" s="142"/>
      <c r="BZ1135" s="142"/>
      <c r="CA1135" s="142"/>
      <c r="CB1135" s="142"/>
      <c r="CC1135" s="142"/>
      <c r="CD1135" s="142"/>
      <c r="CE1135" s="142"/>
      <c r="CF1135" s="142"/>
      <c r="CG1135" s="142"/>
      <c r="CH1135" s="142"/>
      <c r="CI1135" s="142"/>
      <c r="CJ1135" s="142"/>
      <c r="CK1135" s="142"/>
      <c r="CL1135" s="142"/>
      <c r="CM1135" s="142"/>
      <c r="CN1135" s="142"/>
      <c r="CO1135" s="142"/>
      <c r="CP1135" s="142"/>
      <c r="CQ1135" s="142"/>
      <c r="CR1135" s="142"/>
      <c r="CS1135" s="142"/>
      <c r="CT1135" s="142"/>
      <c r="CU1135" s="142"/>
      <c r="CV1135" s="142"/>
      <c r="CW1135" s="142"/>
      <c r="CX1135" s="142"/>
      <c r="CY1135" s="142"/>
      <c r="CZ1135" s="142"/>
      <c r="DA1135" s="142"/>
      <c r="DB1135" s="142"/>
      <c r="DC1135" s="142"/>
      <c r="DD1135" s="142"/>
      <c r="DE1135" s="142"/>
      <c r="DF1135" s="142"/>
      <c r="DG1135" s="142"/>
      <c r="DH1135" s="142"/>
      <c r="DI1135" s="142"/>
      <c r="DJ1135" s="142"/>
      <c r="DK1135" s="142"/>
      <c r="DL1135" s="142"/>
      <c r="DM1135" s="142"/>
      <c r="DN1135" s="142"/>
      <c r="DO1135" s="142"/>
      <c r="DP1135" s="142"/>
      <c r="DQ1135" s="142"/>
      <c r="DR1135" s="142"/>
      <c r="DS1135" s="142"/>
      <c r="DT1135" s="142"/>
      <c r="DU1135" s="142"/>
      <c r="DV1135" s="142"/>
      <c r="DW1135" s="142"/>
      <c r="DX1135" s="142"/>
      <c r="DY1135" s="142"/>
      <c r="DZ1135" s="142"/>
      <c r="EA1135" s="142"/>
      <c r="EB1135" s="142"/>
      <c r="EC1135" s="142"/>
      <c r="ED1135" s="142"/>
      <c r="EE1135" s="142"/>
      <c r="EF1135" s="142"/>
      <c r="EG1135" s="142"/>
      <c r="EH1135" s="142"/>
      <c r="EI1135" s="142"/>
      <c r="EJ1135" s="142"/>
      <c r="EK1135" s="142"/>
      <c r="EL1135" s="142"/>
      <c r="EM1135" s="142"/>
      <c r="EN1135" s="142"/>
      <c r="EO1135" s="142"/>
      <c r="EP1135" s="142"/>
      <c r="EQ1135" s="142"/>
      <c r="ER1135" s="142"/>
      <c r="ES1135" s="142"/>
      <c r="ET1135" s="142"/>
      <c r="EU1135" s="142"/>
      <c r="EV1135" s="142"/>
      <c r="EW1135" s="142"/>
      <c r="EX1135" s="142"/>
      <c r="EY1135" s="142"/>
      <c r="EZ1135" s="142"/>
      <c r="FA1135" s="142"/>
      <c r="FB1135" s="142"/>
      <c r="FC1135" s="142"/>
      <c r="FD1135" s="142"/>
      <c r="FE1135" s="142"/>
      <c r="FF1135" s="142"/>
      <c r="FG1135" s="142"/>
      <c r="FH1135" s="142"/>
      <c r="FI1135" s="142"/>
      <c r="FJ1135" s="142"/>
      <c r="FK1135" s="142"/>
      <c r="FL1135" s="142"/>
      <c r="FM1135" s="142"/>
      <c r="FN1135" s="142"/>
      <c r="FO1135" s="142"/>
      <c r="FP1135" s="142"/>
      <c r="FQ1135" s="142"/>
      <c r="FR1135" s="142"/>
      <c r="FS1135" s="142"/>
      <c r="FT1135" s="142"/>
      <c r="FU1135" s="142"/>
      <c r="FV1135" s="142"/>
      <c r="FW1135" s="142"/>
      <c r="FX1135" s="142"/>
      <c r="FY1135" s="142"/>
      <c r="FZ1135" s="142"/>
      <c r="GA1135" s="142"/>
      <c r="GB1135" s="142"/>
      <c r="GC1135" s="142"/>
      <c r="GD1135" s="142"/>
      <c r="GE1135" s="142"/>
      <c r="GF1135" s="142"/>
      <c r="GG1135" s="142"/>
      <c r="GH1135" s="142"/>
      <c r="GI1135" s="142"/>
      <c r="GJ1135" s="142"/>
      <c r="GK1135" s="142"/>
      <c r="GL1135" s="142"/>
      <c r="GM1135" s="142"/>
      <c r="GN1135" s="142"/>
      <c r="GO1135" s="142"/>
      <c r="GP1135" s="142"/>
      <c r="GQ1135" s="142"/>
      <c r="GR1135" s="142"/>
      <c r="GS1135" s="142"/>
      <c r="GT1135" s="142"/>
      <c r="GU1135" s="142"/>
      <c r="GV1135" s="142"/>
      <c r="GW1135" s="142"/>
      <c r="GX1135" s="142"/>
      <c r="GY1135" s="142"/>
      <c r="GZ1135" s="142"/>
      <c r="HA1135" s="142"/>
      <c r="HB1135" s="142"/>
      <c r="HC1135" s="142"/>
      <c r="HD1135" s="142"/>
      <c r="HE1135" s="142"/>
      <c r="HF1135" s="142"/>
      <c r="HG1135" s="142"/>
      <c r="HH1135" s="142"/>
      <c r="HI1135" s="142"/>
      <c r="HJ1135" s="142"/>
      <c r="HK1135" s="142"/>
      <c r="HL1135" s="142"/>
      <c r="HM1135" s="142"/>
      <c r="HN1135" s="142"/>
      <c r="HO1135" s="142"/>
      <c r="HP1135" s="142"/>
      <c r="HQ1135" s="142"/>
      <c r="HR1135" s="142"/>
    </row>
    <row r="1136" spans="1:226" s="139" customFormat="1" ht="11.25" hidden="1" customHeight="1">
      <c r="A1136" s="93" t="s">
        <v>1944</v>
      </c>
      <c r="B1136" s="93" t="s">
        <v>1945</v>
      </c>
      <c r="C1136" s="123" t="s">
        <v>271</v>
      </c>
      <c r="D1136" s="58"/>
      <c r="E1136" s="165"/>
      <c r="F1136" s="58">
        <v>-383.51</v>
      </c>
      <c r="G1136" s="165"/>
      <c r="H1136" s="165"/>
      <c r="I1136" s="165"/>
      <c r="J1136" s="165"/>
      <c r="K1136" s="165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  <c r="BT1136" s="142"/>
      <c r="BU1136" s="142"/>
      <c r="BV1136" s="142"/>
      <c r="BW1136" s="142"/>
      <c r="BX1136" s="142"/>
      <c r="BY1136" s="142"/>
      <c r="BZ1136" s="142"/>
      <c r="CA1136" s="142"/>
      <c r="CB1136" s="142"/>
      <c r="CC1136" s="142"/>
      <c r="CD1136" s="142"/>
      <c r="CE1136" s="142"/>
      <c r="CF1136" s="142"/>
      <c r="CG1136" s="142"/>
      <c r="CH1136" s="142"/>
      <c r="CI1136" s="142"/>
      <c r="CJ1136" s="142"/>
      <c r="CK1136" s="142"/>
      <c r="CL1136" s="142"/>
      <c r="CM1136" s="142"/>
      <c r="CN1136" s="142"/>
      <c r="CO1136" s="142"/>
      <c r="CP1136" s="142"/>
      <c r="CQ1136" s="142"/>
      <c r="CR1136" s="142"/>
      <c r="CS1136" s="142"/>
      <c r="CT1136" s="142"/>
      <c r="CU1136" s="142"/>
      <c r="CV1136" s="142"/>
      <c r="CW1136" s="142"/>
      <c r="CX1136" s="142"/>
      <c r="CY1136" s="142"/>
      <c r="CZ1136" s="142"/>
      <c r="DA1136" s="142"/>
      <c r="DB1136" s="142"/>
      <c r="DC1136" s="142"/>
      <c r="DD1136" s="142"/>
      <c r="DE1136" s="142"/>
      <c r="DF1136" s="142"/>
      <c r="DG1136" s="142"/>
      <c r="DH1136" s="142"/>
      <c r="DI1136" s="142"/>
      <c r="DJ1136" s="142"/>
      <c r="DK1136" s="142"/>
      <c r="DL1136" s="142"/>
      <c r="DM1136" s="142"/>
      <c r="DN1136" s="142"/>
      <c r="DO1136" s="142"/>
      <c r="DP1136" s="142"/>
      <c r="DQ1136" s="142"/>
      <c r="DR1136" s="142"/>
      <c r="DS1136" s="142"/>
      <c r="DT1136" s="142"/>
      <c r="DU1136" s="142"/>
      <c r="DV1136" s="142"/>
      <c r="DW1136" s="142"/>
      <c r="DX1136" s="142"/>
      <c r="DY1136" s="142"/>
      <c r="DZ1136" s="142"/>
      <c r="EA1136" s="142"/>
      <c r="EB1136" s="142"/>
      <c r="EC1136" s="142"/>
      <c r="ED1136" s="142"/>
      <c r="EE1136" s="142"/>
      <c r="EF1136" s="142"/>
      <c r="EG1136" s="142"/>
      <c r="EH1136" s="142"/>
      <c r="EI1136" s="142"/>
      <c r="EJ1136" s="142"/>
      <c r="EK1136" s="142"/>
      <c r="EL1136" s="142"/>
      <c r="EM1136" s="142"/>
      <c r="EN1136" s="142"/>
      <c r="EO1136" s="142"/>
      <c r="EP1136" s="142"/>
      <c r="EQ1136" s="142"/>
      <c r="ER1136" s="142"/>
      <c r="ES1136" s="142"/>
      <c r="ET1136" s="142"/>
      <c r="EU1136" s="142"/>
      <c r="EV1136" s="142"/>
      <c r="EW1136" s="142"/>
      <c r="EX1136" s="142"/>
      <c r="EY1136" s="142"/>
      <c r="EZ1136" s="142"/>
      <c r="FA1136" s="142"/>
      <c r="FB1136" s="142"/>
      <c r="FC1136" s="142"/>
      <c r="FD1136" s="142"/>
      <c r="FE1136" s="142"/>
      <c r="FF1136" s="142"/>
      <c r="FG1136" s="142"/>
      <c r="FH1136" s="142"/>
      <c r="FI1136" s="142"/>
      <c r="FJ1136" s="142"/>
      <c r="FK1136" s="142"/>
      <c r="FL1136" s="142"/>
      <c r="FM1136" s="142"/>
      <c r="FN1136" s="142"/>
      <c r="FO1136" s="142"/>
      <c r="FP1136" s="142"/>
      <c r="FQ1136" s="142"/>
      <c r="FR1136" s="142"/>
      <c r="FS1136" s="142"/>
      <c r="FT1136" s="142"/>
      <c r="FU1136" s="142"/>
      <c r="FV1136" s="142"/>
      <c r="FW1136" s="142"/>
      <c r="FX1136" s="142"/>
      <c r="FY1136" s="142"/>
      <c r="FZ1136" s="142"/>
      <c r="GA1136" s="142"/>
      <c r="GB1136" s="142"/>
      <c r="GC1136" s="142"/>
      <c r="GD1136" s="142"/>
      <c r="GE1136" s="142"/>
      <c r="GF1136" s="142"/>
      <c r="GG1136" s="142"/>
      <c r="GH1136" s="142"/>
      <c r="GI1136" s="142"/>
      <c r="GJ1136" s="142"/>
      <c r="GK1136" s="142"/>
      <c r="GL1136" s="142"/>
      <c r="GM1136" s="142"/>
      <c r="GN1136" s="142"/>
      <c r="GO1136" s="142"/>
      <c r="GP1136" s="142"/>
      <c r="GQ1136" s="142"/>
      <c r="GR1136" s="142"/>
      <c r="GS1136" s="142"/>
      <c r="GT1136" s="142"/>
      <c r="GU1136" s="142"/>
      <c r="GV1136" s="142"/>
      <c r="GW1136" s="142"/>
      <c r="GX1136" s="142"/>
      <c r="GY1136" s="142"/>
      <c r="GZ1136" s="142"/>
      <c r="HA1136" s="142"/>
      <c r="HB1136" s="142"/>
      <c r="HC1136" s="142"/>
      <c r="HD1136" s="142"/>
      <c r="HE1136" s="142"/>
      <c r="HF1136" s="142"/>
      <c r="HG1136" s="142"/>
      <c r="HH1136" s="142"/>
      <c r="HI1136" s="142"/>
      <c r="HJ1136" s="142"/>
      <c r="HK1136" s="142"/>
      <c r="HL1136" s="142"/>
      <c r="HM1136" s="142"/>
      <c r="HN1136" s="142"/>
      <c r="HO1136" s="142"/>
      <c r="HP1136" s="142"/>
      <c r="HQ1136" s="142"/>
      <c r="HR1136" s="142"/>
    </row>
    <row r="1137" spans="1:243" s="139" customFormat="1" ht="11.25" hidden="1" customHeight="1">
      <c r="A1137" s="93" t="s">
        <v>3300</v>
      </c>
      <c r="B1137" s="93" t="s">
        <v>1953</v>
      </c>
      <c r="C1137" s="123" t="s">
        <v>1059</v>
      </c>
      <c r="D1137" s="58"/>
      <c r="E1137" s="165"/>
      <c r="F1137" s="58">
        <v>-413.5</v>
      </c>
      <c r="G1137" s="165"/>
      <c r="H1137" s="165"/>
      <c r="I1137" s="165"/>
      <c r="J1137" s="165"/>
      <c r="K1137" s="165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  <c r="BT1137" s="142"/>
      <c r="BU1137" s="142"/>
      <c r="BV1137" s="142"/>
      <c r="BW1137" s="142"/>
      <c r="BX1137" s="142"/>
      <c r="BY1137" s="142"/>
      <c r="BZ1137" s="142"/>
      <c r="CA1137" s="142"/>
      <c r="CB1137" s="142"/>
      <c r="CC1137" s="142"/>
      <c r="CD1137" s="142"/>
      <c r="CE1137" s="142"/>
      <c r="CF1137" s="142"/>
      <c r="CG1137" s="142"/>
      <c r="CH1137" s="142"/>
      <c r="CI1137" s="142"/>
      <c r="CJ1137" s="142"/>
      <c r="CK1137" s="142"/>
      <c r="CL1137" s="142"/>
      <c r="CM1137" s="142"/>
      <c r="CN1137" s="142"/>
      <c r="CO1137" s="142"/>
      <c r="CP1137" s="142"/>
      <c r="CQ1137" s="142"/>
      <c r="CR1137" s="142"/>
      <c r="CS1137" s="142"/>
      <c r="CT1137" s="142"/>
      <c r="CU1137" s="142"/>
      <c r="CV1137" s="142"/>
      <c r="CW1137" s="142"/>
      <c r="CX1137" s="142"/>
      <c r="CY1137" s="142"/>
      <c r="CZ1137" s="142"/>
      <c r="DA1137" s="142"/>
      <c r="DB1137" s="142"/>
      <c r="DC1137" s="142"/>
      <c r="DD1137" s="142"/>
      <c r="DE1137" s="142"/>
      <c r="DF1137" s="142"/>
      <c r="DG1137" s="142"/>
      <c r="DH1137" s="142"/>
      <c r="DI1137" s="142"/>
      <c r="DJ1137" s="142"/>
      <c r="DK1137" s="142"/>
      <c r="DL1137" s="142"/>
      <c r="DM1137" s="142"/>
      <c r="DN1137" s="142"/>
      <c r="DO1137" s="142"/>
      <c r="DP1137" s="142"/>
      <c r="DQ1137" s="142"/>
      <c r="DR1137" s="142"/>
      <c r="DS1137" s="142"/>
      <c r="DT1137" s="142"/>
      <c r="DU1137" s="142"/>
      <c r="DV1137" s="142"/>
      <c r="DW1137" s="142"/>
      <c r="DX1137" s="142"/>
      <c r="DY1137" s="142"/>
      <c r="DZ1137" s="142"/>
      <c r="EA1137" s="142"/>
      <c r="EB1137" s="142"/>
      <c r="EC1137" s="142"/>
      <c r="ED1137" s="142"/>
      <c r="EE1137" s="142"/>
      <c r="EF1137" s="142"/>
      <c r="EG1137" s="142"/>
      <c r="EH1137" s="142"/>
      <c r="EI1137" s="142"/>
      <c r="EJ1137" s="142"/>
      <c r="EK1137" s="142"/>
      <c r="EL1137" s="142"/>
      <c r="EM1137" s="142"/>
      <c r="EN1137" s="142"/>
      <c r="EO1137" s="142"/>
      <c r="EP1137" s="142"/>
      <c r="EQ1137" s="142"/>
      <c r="ER1137" s="142"/>
      <c r="ES1137" s="142"/>
      <c r="ET1137" s="142"/>
      <c r="EU1137" s="142"/>
      <c r="EV1137" s="142"/>
      <c r="EW1137" s="142"/>
      <c r="EX1137" s="142"/>
      <c r="EY1137" s="142"/>
      <c r="EZ1137" s="142"/>
      <c r="FA1137" s="142"/>
      <c r="FB1137" s="142"/>
      <c r="FC1137" s="142"/>
      <c r="FD1137" s="142"/>
      <c r="FE1137" s="142"/>
      <c r="FF1137" s="142"/>
      <c r="FG1137" s="142"/>
      <c r="FH1137" s="142"/>
      <c r="FI1137" s="142"/>
      <c r="FJ1137" s="142"/>
      <c r="FK1137" s="142"/>
      <c r="FL1137" s="142"/>
      <c r="FM1137" s="142"/>
      <c r="FN1137" s="142"/>
      <c r="FO1137" s="142"/>
      <c r="FP1137" s="142"/>
      <c r="FQ1137" s="142"/>
      <c r="FR1137" s="142"/>
      <c r="FS1137" s="142"/>
      <c r="FT1137" s="142"/>
      <c r="FU1137" s="142"/>
      <c r="FV1137" s="142"/>
      <c r="FW1137" s="142"/>
      <c r="FX1137" s="142"/>
      <c r="FY1137" s="142"/>
      <c r="FZ1137" s="142"/>
      <c r="GA1137" s="142"/>
      <c r="GB1137" s="142"/>
      <c r="GC1137" s="142"/>
      <c r="GD1137" s="142"/>
      <c r="GE1137" s="142"/>
      <c r="GF1137" s="142"/>
      <c r="GG1137" s="142"/>
      <c r="GH1137" s="142"/>
      <c r="GI1137" s="142"/>
      <c r="GJ1137" s="142"/>
      <c r="GK1137" s="142"/>
      <c r="GL1137" s="142"/>
      <c r="GM1137" s="142"/>
      <c r="GN1137" s="142"/>
      <c r="GO1137" s="142"/>
      <c r="GP1137" s="142"/>
      <c r="GQ1137" s="142"/>
      <c r="GR1137" s="142"/>
      <c r="GS1137" s="142"/>
      <c r="GT1137" s="142"/>
      <c r="GU1137" s="142"/>
      <c r="GV1137" s="142"/>
      <c r="GW1137" s="142"/>
      <c r="GX1137" s="142"/>
      <c r="GY1137" s="142"/>
      <c r="GZ1137" s="142"/>
      <c r="HA1137" s="142"/>
      <c r="HB1137" s="142"/>
      <c r="HC1137" s="142"/>
      <c r="HD1137" s="142"/>
      <c r="HE1137" s="142"/>
      <c r="HF1137" s="142"/>
      <c r="HG1137" s="142"/>
      <c r="HH1137" s="142"/>
      <c r="HI1137" s="142"/>
      <c r="HJ1137" s="142"/>
      <c r="HK1137" s="142"/>
      <c r="HL1137" s="142"/>
      <c r="HM1137" s="142"/>
      <c r="HN1137" s="142"/>
      <c r="HO1137" s="142"/>
      <c r="HP1137" s="142"/>
      <c r="HQ1137" s="142"/>
      <c r="HR1137" s="142"/>
    </row>
    <row r="1138" spans="1:243" s="139" customFormat="1" ht="11.25" hidden="1" customHeight="1">
      <c r="A1138" s="93" t="s">
        <v>1978</v>
      </c>
      <c r="B1138" s="93" t="s">
        <v>1979</v>
      </c>
      <c r="C1138" s="94" t="s">
        <v>474</v>
      </c>
      <c r="D1138" s="58"/>
      <c r="E1138" s="165"/>
      <c r="F1138" s="58">
        <v>-82.63</v>
      </c>
      <c r="G1138" s="165"/>
      <c r="H1138" s="165"/>
      <c r="I1138" s="165"/>
      <c r="J1138" s="165"/>
      <c r="K1138" s="165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  <c r="BT1138" s="142"/>
      <c r="BU1138" s="142"/>
      <c r="BV1138" s="142"/>
      <c r="BW1138" s="142"/>
      <c r="BX1138" s="142"/>
      <c r="BY1138" s="142"/>
      <c r="BZ1138" s="142"/>
      <c r="CA1138" s="142"/>
      <c r="CB1138" s="142"/>
      <c r="CC1138" s="142"/>
      <c r="CD1138" s="142"/>
      <c r="CE1138" s="142"/>
      <c r="CF1138" s="142"/>
      <c r="CG1138" s="142"/>
      <c r="CH1138" s="142"/>
      <c r="CI1138" s="142"/>
      <c r="CJ1138" s="142"/>
      <c r="CK1138" s="142"/>
      <c r="CL1138" s="142"/>
      <c r="CM1138" s="142"/>
      <c r="CN1138" s="142"/>
      <c r="CO1138" s="142"/>
      <c r="CP1138" s="142"/>
      <c r="CQ1138" s="142"/>
      <c r="CR1138" s="142"/>
      <c r="CS1138" s="142"/>
      <c r="CT1138" s="142"/>
      <c r="CU1138" s="142"/>
      <c r="CV1138" s="142"/>
      <c r="CW1138" s="142"/>
      <c r="CX1138" s="142"/>
      <c r="CY1138" s="142"/>
      <c r="CZ1138" s="142"/>
      <c r="DA1138" s="142"/>
      <c r="DB1138" s="142"/>
      <c r="DC1138" s="142"/>
      <c r="DD1138" s="142"/>
      <c r="DE1138" s="142"/>
      <c r="DF1138" s="142"/>
      <c r="DG1138" s="142"/>
      <c r="DH1138" s="142"/>
      <c r="DI1138" s="142"/>
      <c r="DJ1138" s="142"/>
      <c r="DK1138" s="142"/>
      <c r="DL1138" s="142"/>
      <c r="DM1138" s="142"/>
      <c r="DN1138" s="142"/>
      <c r="DO1138" s="142"/>
      <c r="DP1138" s="142"/>
      <c r="DQ1138" s="142"/>
      <c r="DR1138" s="142"/>
      <c r="DS1138" s="142"/>
      <c r="DT1138" s="142"/>
      <c r="DU1138" s="142"/>
      <c r="DV1138" s="142"/>
      <c r="DW1138" s="142"/>
      <c r="DX1138" s="142"/>
      <c r="DY1138" s="142"/>
      <c r="DZ1138" s="142"/>
      <c r="EA1138" s="142"/>
      <c r="EB1138" s="142"/>
      <c r="EC1138" s="142"/>
      <c r="ED1138" s="142"/>
      <c r="EE1138" s="142"/>
      <c r="EF1138" s="142"/>
      <c r="EG1138" s="142"/>
      <c r="EH1138" s="142"/>
      <c r="EI1138" s="142"/>
      <c r="EJ1138" s="142"/>
      <c r="EK1138" s="142"/>
      <c r="EL1138" s="142"/>
      <c r="EM1138" s="142"/>
      <c r="EN1138" s="142"/>
      <c r="EO1138" s="142"/>
      <c r="EP1138" s="142"/>
      <c r="EQ1138" s="142"/>
      <c r="ER1138" s="142"/>
      <c r="ES1138" s="142"/>
      <c r="ET1138" s="142"/>
      <c r="EU1138" s="142"/>
      <c r="EV1138" s="142"/>
      <c r="EW1138" s="142"/>
      <c r="EX1138" s="142"/>
      <c r="EY1138" s="142"/>
      <c r="EZ1138" s="142"/>
      <c r="FA1138" s="142"/>
      <c r="FB1138" s="142"/>
      <c r="FC1138" s="142"/>
      <c r="FD1138" s="142"/>
      <c r="FE1138" s="142"/>
      <c r="FF1138" s="142"/>
      <c r="FG1138" s="142"/>
      <c r="FH1138" s="142"/>
      <c r="FI1138" s="142"/>
      <c r="FJ1138" s="142"/>
      <c r="FK1138" s="142"/>
      <c r="FL1138" s="142"/>
      <c r="FM1138" s="142"/>
      <c r="FN1138" s="142"/>
      <c r="FO1138" s="142"/>
      <c r="FP1138" s="142"/>
      <c r="FQ1138" s="142"/>
      <c r="FR1138" s="142"/>
      <c r="FS1138" s="142"/>
      <c r="FT1138" s="142"/>
      <c r="FU1138" s="142"/>
      <c r="FV1138" s="142"/>
      <c r="FW1138" s="142"/>
      <c r="FX1138" s="142"/>
      <c r="FY1138" s="142"/>
      <c r="FZ1138" s="142"/>
      <c r="GA1138" s="142"/>
      <c r="GB1138" s="142"/>
      <c r="GC1138" s="142"/>
      <c r="GD1138" s="142"/>
      <c r="GE1138" s="142"/>
      <c r="GF1138" s="142"/>
      <c r="GG1138" s="142"/>
      <c r="GH1138" s="142"/>
      <c r="GI1138" s="142"/>
      <c r="GJ1138" s="142"/>
      <c r="GK1138" s="142"/>
      <c r="GL1138" s="142"/>
      <c r="GM1138" s="142"/>
      <c r="GN1138" s="142"/>
      <c r="GO1138" s="142"/>
      <c r="GP1138" s="142"/>
      <c r="GQ1138" s="142"/>
      <c r="GR1138" s="142"/>
      <c r="GS1138" s="142"/>
      <c r="GT1138" s="142"/>
      <c r="GU1138" s="142"/>
      <c r="GV1138" s="142"/>
      <c r="GW1138" s="142"/>
      <c r="GX1138" s="142"/>
      <c r="GY1138" s="142"/>
      <c r="GZ1138" s="142"/>
      <c r="HA1138" s="142"/>
      <c r="HB1138" s="142"/>
      <c r="HC1138" s="142"/>
      <c r="HD1138" s="142"/>
      <c r="HE1138" s="142"/>
      <c r="HF1138" s="142"/>
      <c r="HG1138" s="142"/>
      <c r="HH1138" s="142"/>
      <c r="HI1138" s="142"/>
      <c r="HJ1138" s="142"/>
      <c r="HK1138" s="142"/>
      <c r="HL1138" s="142"/>
      <c r="HM1138" s="142"/>
      <c r="HN1138" s="142"/>
      <c r="HO1138" s="142"/>
      <c r="HP1138" s="142"/>
      <c r="HQ1138" s="142"/>
      <c r="HR1138" s="142"/>
    </row>
    <row r="1139" spans="1:243" s="139" customFormat="1" ht="11.25" hidden="1" customHeight="1">
      <c r="A1139" s="93" t="s">
        <v>1983</v>
      </c>
      <c r="B1139" s="93" t="s">
        <v>1984</v>
      </c>
      <c r="C1139" s="94" t="s">
        <v>1549</v>
      </c>
      <c r="D1139" s="58">
        <v>-2706.11</v>
      </c>
      <c r="E1139" s="165"/>
      <c r="F1139" s="58"/>
      <c r="G1139" s="165"/>
      <c r="H1139" s="165"/>
      <c r="I1139" s="165"/>
      <c r="J1139" s="165"/>
      <c r="K1139" s="165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  <c r="BT1139" s="142"/>
      <c r="BU1139" s="142"/>
      <c r="BV1139" s="142"/>
      <c r="BW1139" s="142"/>
      <c r="BX1139" s="142"/>
      <c r="BY1139" s="142"/>
      <c r="BZ1139" s="142"/>
      <c r="CA1139" s="142"/>
      <c r="CB1139" s="142"/>
      <c r="CC1139" s="142"/>
      <c r="CD1139" s="142"/>
      <c r="CE1139" s="142"/>
      <c r="CF1139" s="142"/>
      <c r="CG1139" s="142"/>
      <c r="CH1139" s="142"/>
      <c r="CI1139" s="142"/>
      <c r="CJ1139" s="142"/>
      <c r="CK1139" s="142"/>
      <c r="CL1139" s="142"/>
      <c r="CM1139" s="142"/>
      <c r="CN1139" s="142"/>
      <c r="CO1139" s="142"/>
      <c r="CP1139" s="142"/>
      <c r="CQ1139" s="142"/>
      <c r="CR1139" s="142"/>
      <c r="CS1139" s="142"/>
      <c r="CT1139" s="142"/>
      <c r="CU1139" s="142"/>
      <c r="CV1139" s="142"/>
      <c r="CW1139" s="142"/>
      <c r="CX1139" s="142"/>
      <c r="CY1139" s="142"/>
      <c r="CZ1139" s="142"/>
      <c r="DA1139" s="142"/>
      <c r="DB1139" s="142"/>
      <c r="DC1139" s="142"/>
      <c r="DD1139" s="142"/>
      <c r="DE1139" s="142"/>
      <c r="DF1139" s="142"/>
      <c r="DG1139" s="142"/>
      <c r="DH1139" s="142"/>
      <c r="DI1139" s="142"/>
      <c r="DJ1139" s="142"/>
      <c r="DK1139" s="142"/>
      <c r="DL1139" s="142"/>
      <c r="DM1139" s="142"/>
      <c r="DN1139" s="142"/>
      <c r="DO1139" s="142"/>
      <c r="DP1139" s="142"/>
      <c r="DQ1139" s="142"/>
      <c r="DR1139" s="142"/>
      <c r="DS1139" s="142"/>
      <c r="DT1139" s="142"/>
      <c r="DU1139" s="142"/>
      <c r="DV1139" s="142"/>
      <c r="DW1139" s="142"/>
      <c r="DX1139" s="142"/>
      <c r="DY1139" s="142"/>
      <c r="DZ1139" s="142"/>
      <c r="EA1139" s="142"/>
      <c r="EB1139" s="142"/>
      <c r="EC1139" s="142"/>
      <c r="ED1139" s="142"/>
      <c r="EE1139" s="142"/>
      <c r="EF1139" s="142"/>
      <c r="EG1139" s="142"/>
      <c r="EH1139" s="142"/>
      <c r="EI1139" s="142"/>
      <c r="EJ1139" s="142"/>
      <c r="EK1139" s="142"/>
      <c r="EL1139" s="142"/>
      <c r="EM1139" s="142"/>
      <c r="EN1139" s="142"/>
      <c r="EO1139" s="142"/>
      <c r="EP1139" s="142"/>
      <c r="EQ1139" s="142"/>
      <c r="ER1139" s="142"/>
      <c r="ES1139" s="142"/>
      <c r="ET1139" s="142"/>
      <c r="EU1139" s="142"/>
      <c r="EV1139" s="142"/>
      <c r="EW1139" s="142"/>
      <c r="EX1139" s="142"/>
      <c r="EY1139" s="142"/>
      <c r="EZ1139" s="142"/>
      <c r="FA1139" s="142"/>
      <c r="FB1139" s="142"/>
      <c r="FC1139" s="142"/>
      <c r="FD1139" s="142"/>
      <c r="FE1139" s="142"/>
      <c r="FF1139" s="142"/>
      <c r="FG1139" s="142"/>
      <c r="FH1139" s="142"/>
      <c r="FI1139" s="142"/>
      <c r="FJ1139" s="142"/>
      <c r="FK1139" s="142"/>
      <c r="FL1139" s="142"/>
      <c r="FM1139" s="142"/>
      <c r="FN1139" s="142"/>
      <c r="FO1139" s="142"/>
      <c r="FP1139" s="142"/>
      <c r="FQ1139" s="142"/>
      <c r="FR1139" s="142"/>
      <c r="FS1139" s="142"/>
      <c r="FT1139" s="142"/>
      <c r="FU1139" s="142"/>
      <c r="FV1139" s="142"/>
      <c r="FW1139" s="142"/>
      <c r="FX1139" s="142"/>
      <c r="FY1139" s="142"/>
      <c r="FZ1139" s="142"/>
      <c r="GA1139" s="142"/>
      <c r="GB1139" s="142"/>
      <c r="GC1139" s="142"/>
      <c r="GD1139" s="142"/>
      <c r="GE1139" s="142"/>
      <c r="GF1139" s="142"/>
      <c r="GG1139" s="142"/>
      <c r="GH1139" s="142"/>
      <c r="GI1139" s="142"/>
      <c r="GJ1139" s="142"/>
      <c r="GK1139" s="142"/>
      <c r="GL1139" s="142"/>
      <c r="GM1139" s="142"/>
      <c r="GN1139" s="142"/>
      <c r="GO1139" s="142"/>
      <c r="GP1139" s="142"/>
      <c r="GQ1139" s="142"/>
      <c r="GR1139" s="142"/>
      <c r="GS1139" s="142"/>
      <c r="GT1139" s="142"/>
      <c r="GU1139" s="142"/>
      <c r="GV1139" s="142"/>
      <c r="GW1139" s="142"/>
      <c r="GX1139" s="142"/>
      <c r="GY1139" s="142"/>
      <c r="GZ1139" s="142"/>
      <c r="HA1139" s="142"/>
      <c r="HB1139" s="142"/>
      <c r="HC1139" s="142"/>
      <c r="HD1139" s="142"/>
      <c r="HE1139" s="142"/>
      <c r="HF1139" s="142"/>
      <c r="HG1139" s="142"/>
      <c r="HH1139" s="142"/>
      <c r="HI1139" s="142"/>
      <c r="HJ1139" s="142"/>
      <c r="HK1139" s="142"/>
      <c r="HL1139" s="142"/>
      <c r="HM1139" s="142"/>
      <c r="HN1139" s="142"/>
      <c r="HO1139" s="142"/>
      <c r="HP1139" s="142"/>
      <c r="HQ1139" s="142"/>
      <c r="HR1139" s="142"/>
    </row>
    <row r="1140" spans="1:243" s="139" customFormat="1" ht="11.25" hidden="1" customHeight="1">
      <c r="A1140" s="93" t="s">
        <v>1992</v>
      </c>
      <c r="B1140" s="111" t="s">
        <v>489</v>
      </c>
      <c r="C1140" s="123" t="s">
        <v>488</v>
      </c>
      <c r="D1140" s="58">
        <v>-232.12</v>
      </c>
      <c r="E1140" s="165"/>
      <c r="F1140" s="58"/>
      <c r="G1140" s="165"/>
      <c r="H1140" s="165"/>
      <c r="I1140" s="165"/>
      <c r="J1140" s="165"/>
      <c r="K1140" s="165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  <c r="BT1140" s="142"/>
      <c r="BU1140" s="142"/>
      <c r="BV1140" s="142"/>
      <c r="BW1140" s="142"/>
      <c r="BX1140" s="142"/>
      <c r="BY1140" s="142"/>
      <c r="BZ1140" s="142"/>
      <c r="CA1140" s="142"/>
      <c r="CB1140" s="142"/>
      <c r="CC1140" s="142"/>
      <c r="CD1140" s="142"/>
      <c r="CE1140" s="142"/>
      <c r="CF1140" s="142"/>
      <c r="CG1140" s="142"/>
      <c r="CH1140" s="142"/>
      <c r="CI1140" s="142"/>
      <c r="CJ1140" s="142"/>
      <c r="CK1140" s="142"/>
      <c r="CL1140" s="142"/>
      <c r="CM1140" s="142"/>
      <c r="CN1140" s="142"/>
      <c r="CO1140" s="142"/>
      <c r="CP1140" s="142"/>
      <c r="CQ1140" s="142"/>
      <c r="CR1140" s="142"/>
      <c r="CS1140" s="142"/>
      <c r="CT1140" s="142"/>
      <c r="CU1140" s="142"/>
      <c r="CV1140" s="142"/>
      <c r="CW1140" s="142"/>
      <c r="CX1140" s="142"/>
      <c r="CY1140" s="142"/>
      <c r="CZ1140" s="142"/>
      <c r="DA1140" s="142"/>
      <c r="DB1140" s="142"/>
      <c r="DC1140" s="142"/>
      <c r="DD1140" s="142"/>
      <c r="DE1140" s="142"/>
      <c r="DF1140" s="142"/>
      <c r="DG1140" s="142"/>
      <c r="DH1140" s="142"/>
      <c r="DI1140" s="142"/>
      <c r="DJ1140" s="142"/>
      <c r="DK1140" s="142"/>
      <c r="DL1140" s="142"/>
      <c r="DM1140" s="142"/>
      <c r="DN1140" s="142"/>
      <c r="DO1140" s="142"/>
      <c r="DP1140" s="142"/>
      <c r="DQ1140" s="142"/>
      <c r="DR1140" s="142"/>
      <c r="DS1140" s="142"/>
      <c r="DT1140" s="142"/>
      <c r="DU1140" s="142"/>
      <c r="DV1140" s="142"/>
      <c r="DW1140" s="142"/>
      <c r="DX1140" s="142"/>
      <c r="DY1140" s="142"/>
      <c r="DZ1140" s="142"/>
      <c r="EA1140" s="142"/>
      <c r="EB1140" s="142"/>
      <c r="EC1140" s="142"/>
      <c r="ED1140" s="142"/>
      <c r="EE1140" s="142"/>
      <c r="EF1140" s="142"/>
      <c r="EG1140" s="142"/>
      <c r="EH1140" s="142"/>
      <c r="EI1140" s="142"/>
      <c r="EJ1140" s="142"/>
      <c r="EK1140" s="142"/>
      <c r="EL1140" s="142"/>
      <c r="EM1140" s="142"/>
      <c r="EN1140" s="142"/>
      <c r="EO1140" s="142"/>
      <c r="EP1140" s="142"/>
      <c r="EQ1140" s="142"/>
      <c r="ER1140" s="142"/>
      <c r="ES1140" s="142"/>
      <c r="ET1140" s="142"/>
      <c r="EU1140" s="142"/>
      <c r="EV1140" s="142"/>
      <c r="EW1140" s="142"/>
      <c r="EX1140" s="142"/>
      <c r="EY1140" s="142"/>
      <c r="EZ1140" s="142"/>
      <c r="FA1140" s="142"/>
      <c r="FB1140" s="142"/>
      <c r="FC1140" s="142"/>
      <c r="FD1140" s="142"/>
      <c r="FE1140" s="142"/>
      <c r="FF1140" s="142"/>
      <c r="FG1140" s="142"/>
      <c r="FH1140" s="142"/>
      <c r="FI1140" s="142"/>
      <c r="FJ1140" s="142"/>
      <c r="FK1140" s="142"/>
      <c r="FL1140" s="142"/>
      <c r="FM1140" s="142"/>
      <c r="FN1140" s="142"/>
      <c r="FO1140" s="142"/>
      <c r="FP1140" s="142"/>
      <c r="FQ1140" s="142"/>
      <c r="FR1140" s="142"/>
      <c r="FS1140" s="142"/>
      <c r="FT1140" s="142"/>
      <c r="FU1140" s="142"/>
      <c r="FV1140" s="142"/>
      <c r="FW1140" s="142"/>
      <c r="FX1140" s="142"/>
      <c r="FY1140" s="142"/>
      <c r="FZ1140" s="142"/>
      <c r="GA1140" s="142"/>
      <c r="GB1140" s="142"/>
      <c r="GC1140" s="142"/>
      <c r="GD1140" s="142"/>
      <c r="GE1140" s="142"/>
      <c r="GF1140" s="142"/>
      <c r="GG1140" s="142"/>
      <c r="GH1140" s="142"/>
      <c r="GI1140" s="142"/>
      <c r="GJ1140" s="142"/>
      <c r="GK1140" s="142"/>
      <c r="GL1140" s="142"/>
      <c r="GM1140" s="142"/>
      <c r="GN1140" s="142"/>
      <c r="GO1140" s="142"/>
      <c r="GP1140" s="142"/>
      <c r="GQ1140" s="142"/>
      <c r="GR1140" s="142"/>
      <c r="GS1140" s="142"/>
      <c r="GT1140" s="142"/>
      <c r="GU1140" s="142"/>
      <c r="GV1140" s="142"/>
      <c r="GW1140" s="142"/>
      <c r="GX1140" s="142"/>
      <c r="GY1140" s="142"/>
      <c r="GZ1140" s="142"/>
      <c r="HA1140" s="142"/>
      <c r="HB1140" s="142"/>
      <c r="HC1140" s="142"/>
      <c r="HD1140" s="142"/>
      <c r="HE1140" s="142"/>
      <c r="HF1140" s="142"/>
      <c r="HG1140" s="142"/>
      <c r="HH1140" s="142"/>
      <c r="HI1140" s="142"/>
      <c r="HJ1140" s="142"/>
      <c r="HK1140" s="142"/>
      <c r="HL1140" s="142"/>
      <c r="HM1140" s="142"/>
      <c r="HN1140" s="142"/>
      <c r="HO1140" s="142"/>
      <c r="HP1140" s="142"/>
      <c r="HQ1140" s="142"/>
      <c r="HR1140" s="142"/>
    </row>
    <row r="1141" spans="1:243" s="139" customFormat="1" ht="11.25" hidden="1" customHeight="1">
      <c r="A1141" s="93" t="s">
        <v>2030</v>
      </c>
      <c r="B1141" s="111" t="s">
        <v>543</v>
      </c>
      <c r="C1141" s="123" t="s">
        <v>542</v>
      </c>
      <c r="D1141" s="58"/>
      <c r="E1141" s="165"/>
      <c r="F1141" s="58">
        <v>-3997.13</v>
      </c>
      <c r="G1141" s="165"/>
      <c r="H1141" s="165"/>
      <c r="I1141" s="165"/>
      <c r="J1141" s="165"/>
      <c r="K1141" s="165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  <c r="BT1141" s="142"/>
      <c r="BU1141" s="142"/>
      <c r="BV1141" s="142"/>
      <c r="BW1141" s="142"/>
      <c r="BX1141" s="142"/>
      <c r="BY1141" s="142"/>
      <c r="BZ1141" s="142"/>
      <c r="CA1141" s="142"/>
      <c r="CB1141" s="142"/>
      <c r="CC1141" s="142"/>
      <c r="CD1141" s="142"/>
      <c r="CE1141" s="142"/>
      <c r="CF1141" s="142"/>
      <c r="CG1141" s="142"/>
      <c r="CH1141" s="142"/>
      <c r="CI1141" s="142"/>
      <c r="CJ1141" s="142"/>
      <c r="CK1141" s="142"/>
      <c r="CL1141" s="142"/>
      <c r="CM1141" s="142"/>
      <c r="CN1141" s="142"/>
      <c r="CO1141" s="142"/>
      <c r="CP1141" s="142"/>
      <c r="CQ1141" s="142"/>
      <c r="CR1141" s="142"/>
      <c r="CS1141" s="142"/>
      <c r="CT1141" s="142"/>
      <c r="CU1141" s="142"/>
      <c r="CV1141" s="142"/>
      <c r="CW1141" s="142"/>
      <c r="CX1141" s="142"/>
      <c r="CY1141" s="142"/>
      <c r="CZ1141" s="142"/>
      <c r="DA1141" s="142"/>
      <c r="DB1141" s="142"/>
      <c r="DC1141" s="142"/>
      <c r="DD1141" s="142"/>
      <c r="DE1141" s="142"/>
      <c r="DF1141" s="142"/>
      <c r="DG1141" s="142"/>
      <c r="DH1141" s="142"/>
      <c r="DI1141" s="142"/>
      <c r="DJ1141" s="142"/>
      <c r="DK1141" s="142"/>
      <c r="DL1141" s="142"/>
      <c r="DM1141" s="142"/>
      <c r="DN1141" s="142"/>
      <c r="DO1141" s="142"/>
      <c r="DP1141" s="142"/>
      <c r="DQ1141" s="142"/>
      <c r="DR1141" s="142"/>
      <c r="DS1141" s="142"/>
      <c r="DT1141" s="142"/>
      <c r="DU1141" s="142"/>
      <c r="DV1141" s="142"/>
      <c r="DW1141" s="142"/>
      <c r="DX1141" s="142"/>
      <c r="DY1141" s="142"/>
      <c r="DZ1141" s="142"/>
      <c r="EA1141" s="142"/>
      <c r="EB1141" s="142"/>
      <c r="EC1141" s="142"/>
      <c r="ED1141" s="142"/>
      <c r="EE1141" s="142"/>
      <c r="EF1141" s="142"/>
      <c r="EG1141" s="142"/>
      <c r="EH1141" s="142"/>
      <c r="EI1141" s="142"/>
      <c r="EJ1141" s="142"/>
      <c r="EK1141" s="142"/>
      <c r="EL1141" s="142"/>
      <c r="EM1141" s="142"/>
      <c r="EN1141" s="142"/>
      <c r="EO1141" s="142"/>
      <c r="EP1141" s="142"/>
      <c r="EQ1141" s="142"/>
      <c r="ER1141" s="142"/>
      <c r="ES1141" s="142"/>
      <c r="ET1141" s="142"/>
      <c r="EU1141" s="142"/>
      <c r="EV1141" s="142"/>
      <c r="EW1141" s="142"/>
      <c r="EX1141" s="142"/>
      <c r="EY1141" s="142"/>
      <c r="EZ1141" s="142"/>
      <c r="FA1141" s="142"/>
      <c r="FB1141" s="142"/>
      <c r="FC1141" s="142"/>
      <c r="FD1141" s="142"/>
      <c r="FE1141" s="142"/>
      <c r="FF1141" s="142"/>
      <c r="FG1141" s="142"/>
      <c r="FH1141" s="142"/>
      <c r="FI1141" s="142"/>
      <c r="FJ1141" s="142"/>
      <c r="FK1141" s="142"/>
      <c r="FL1141" s="142"/>
      <c r="FM1141" s="142"/>
      <c r="FN1141" s="142"/>
      <c r="FO1141" s="142"/>
      <c r="FP1141" s="142"/>
      <c r="FQ1141" s="142"/>
      <c r="FR1141" s="142"/>
      <c r="FS1141" s="142"/>
      <c r="FT1141" s="142"/>
      <c r="FU1141" s="142"/>
      <c r="FV1141" s="142"/>
      <c r="FW1141" s="142"/>
      <c r="FX1141" s="142"/>
      <c r="FY1141" s="142"/>
      <c r="FZ1141" s="142"/>
      <c r="GA1141" s="142"/>
      <c r="GB1141" s="142"/>
      <c r="GC1141" s="142"/>
      <c r="GD1141" s="142"/>
      <c r="GE1141" s="142"/>
      <c r="GF1141" s="142"/>
      <c r="GG1141" s="142"/>
      <c r="GH1141" s="142"/>
      <c r="GI1141" s="142"/>
      <c r="GJ1141" s="142"/>
      <c r="GK1141" s="142"/>
      <c r="GL1141" s="142"/>
      <c r="GM1141" s="142"/>
      <c r="GN1141" s="142"/>
      <c r="GO1141" s="142"/>
      <c r="GP1141" s="142"/>
      <c r="GQ1141" s="142"/>
      <c r="GR1141" s="142"/>
      <c r="GS1141" s="142"/>
      <c r="GT1141" s="142"/>
      <c r="GU1141" s="142"/>
      <c r="GV1141" s="142"/>
      <c r="GW1141" s="142"/>
      <c r="GX1141" s="142"/>
      <c r="GY1141" s="142"/>
      <c r="GZ1141" s="142"/>
      <c r="HA1141" s="142"/>
      <c r="HB1141" s="142"/>
      <c r="HC1141" s="142"/>
      <c r="HD1141" s="142"/>
      <c r="HE1141" s="142"/>
      <c r="HF1141" s="142"/>
      <c r="HG1141" s="142"/>
      <c r="HH1141" s="142"/>
      <c r="HI1141" s="142"/>
      <c r="HJ1141" s="142"/>
      <c r="HK1141" s="142"/>
      <c r="HL1141" s="142"/>
      <c r="HM1141" s="142"/>
      <c r="HN1141" s="142"/>
      <c r="HO1141" s="142"/>
      <c r="HP1141" s="142"/>
      <c r="HQ1141" s="142"/>
      <c r="HR1141" s="142"/>
    </row>
    <row r="1142" spans="1:243" s="139" customFormat="1" ht="11.25" hidden="1" customHeight="1">
      <c r="A1142" s="93" t="s">
        <v>2033</v>
      </c>
      <c r="B1142" s="111" t="s">
        <v>553</v>
      </c>
      <c r="C1142" s="123" t="s">
        <v>139</v>
      </c>
      <c r="D1142" s="58"/>
      <c r="E1142" s="165"/>
      <c r="F1142" s="58">
        <v>-276.07</v>
      </c>
      <c r="G1142" s="165"/>
      <c r="H1142" s="165"/>
      <c r="I1142" s="165"/>
      <c r="J1142" s="165"/>
      <c r="K1142" s="165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  <c r="BT1142" s="142"/>
      <c r="BU1142" s="142"/>
      <c r="BV1142" s="142"/>
      <c r="BW1142" s="142"/>
      <c r="BX1142" s="142"/>
      <c r="BY1142" s="142"/>
      <c r="BZ1142" s="142"/>
      <c r="CA1142" s="142"/>
      <c r="CB1142" s="142"/>
      <c r="CC1142" s="142"/>
      <c r="CD1142" s="142"/>
      <c r="CE1142" s="142"/>
      <c r="CF1142" s="142"/>
      <c r="CG1142" s="142"/>
      <c r="CH1142" s="142"/>
      <c r="CI1142" s="142"/>
      <c r="CJ1142" s="142"/>
      <c r="CK1142" s="142"/>
      <c r="CL1142" s="142"/>
      <c r="CM1142" s="142"/>
      <c r="CN1142" s="142"/>
      <c r="CO1142" s="142"/>
      <c r="CP1142" s="142"/>
      <c r="CQ1142" s="142"/>
      <c r="CR1142" s="142"/>
      <c r="CS1142" s="142"/>
      <c r="CT1142" s="142"/>
      <c r="CU1142" s="142"/>
      <c r="CV1142" s="142"/>
      <c r="CW1142" s="142"/>
      <c r="CX1142" s="142"/>
      <c r="CY1142" s="142"/>
      <c r="CZ1142" s="142"/>
      <c r="DA1142" s="142"/>
      <c r="DB1142" s="142"/>
      <c r="DC1142" s="142"/>
      <c r="DD1142" s="142"/>
      <c r="DE1142" s="142"/>
      <c r="DF1142" s="142"/>
      <c r="DG1142" s="142"/>
      <c r="DH1142" s="142"/>
      <c r="DI1142" s="142"/>
      <c r="DJ1142" s="142"/>
      <c r="DK1142" s="142"/>
      <c r="DL1142" s="142"/>
      <c r="DM1142" s="142"/>
      <c r="DN1142" s="142"/>
      <c r="DO1142" s="142"/>
      <c r="DP1142" s="142"/>
      <c r="DQ1142" s="142"/>
      <c r="DR1142" s="142"/>
      <c r="DS1142" s="142"/>
      <c r="DT1142" s="142"/>
      <c r="DU1142" s="142"/>
      <c r="DV1142" s="142"/>
      <c r="DW1142" s="142"/>
      <c r="DX1142" s="142"/>
      <c r="DY1142" s="142"/>
      <c r="DZ1142" s="142"/>
      <c r="EA1142" s="142"/>
      <c r="EB1142" s="142"/>
      <c r="EC1142" s="142"/>
      <c r="ED1142" s="142"/>
      <c r="EE1142" s="142"/>
      <c r="EF1142" s="142"/>
      <c r="EG1142" s="142"/>
      <c r="EH1142" s="142"/>
      <c r="EI1142" s="142"/>
      <c r="EJ1142" s="142"/>
      <c r="EK1142" s="142"/>
      <c r="EL1142" s="142"/>
      <c r="EM1142" s="142"/>
      <c r="EN1142" s="142"/>
      <c r="EO1142" s="142"/>
      <c r="EP1142" s="142"/>
      <c r="EQ1142" s="142"/>
      <c r="ER1142" s="142"/>
      <c r="ES1142" s="142"/>
      <c r="ET1142" s="142"/>
      <c r="EU1142" s="142"/>
      <c r="EV1142" s="142"/>
      <c r="EW1142" s="142"/>
      <c r="EX1142" s="142"/>
      <c r="EY1142" s="142"/>
      <c r="EZ1142" s="142"/>
      <c r="FA1142" s="142"/>
      <c r="FB1142" s="142"/>
      <c r="FC1142" s="142"/>
      <c r="FD1142" s="142"/>
      <c r="FE1142" s="142"/>
      <c r="FF1142" s="142"/>
      <c r="FG1142" s="142"/>
      <c r="FH1142" s="142"/>
      <c r="FI1142" s="142"/>
      <c r="FJ1142" s="142"/>
      <c r="FK1142" s="142"/>
      <c r="FL1142" s="142"/>
      <c r="FM1142" s="142"/>
      <c r="FN1142" s="142"/>
      <c r="FO1142" s="142"/>
      <c r="FP1142" s="142"/>
      <c r="FQ1142" s="142"/>
      <c r="FR1142" s="142"/>
      <c r="FS1142" s="142"/>
      <c r="FT1142" s="142"/>
      <c r="FU1142" s="142"/>
      <c r="FV1142" s="142"/>
      <c r="FW1142" s="142"/>
      <c r="FX1142" s="142"/>
      <c r="FY1142" s="142"/>
      <c r="FZ1142" s="142"/>
      <c r="GA1142" s="142"/>
      <c r="GB1142" s="142"/>
      <c r="GC1142" s="142"/>
      <c r="GD1142" s="142"/>
      <c r="GE1142" s="142"/>
      <c r="GF1142" s="142"/>
      <c r="GG1142" s="142"/>
      <c r="GH1142" s="142"/>
      <c r="GI1142" s="142"/>
      <c r="GJ1142" s="142"/>
      <c r="GK1142" s="142"/>
      <c r="GL1142" s="142"/>
      <c r="GM1142" s="142"/>
      <c r="GN1142" s="142"/>
      <c r="GO1142" s="142"/>
      <c r="GP1142" s="142"/>
      <c r="GQ1142" s="142"/>
      <c r="GR1142" s="142"/>
      <c r="GS1142" s="142"/>
      <c r="GT1142" s="142"/>
      <c r="GU1142" s="142"/>
      <c r="GV1142" s="142"/>
      <c r="GW1142" s="142"/>
      <c r="GX1142" s="142"/>
      <c r="GY1142" s="142"/>
      <c r="GZ1142" s="142"/>
      <c r="HA1142" s="142"/>
      <c r="HB1142" s="142"/>
      <c r="HC1142" s="142"/>
      <c r="HD1142" s="142"/>
      <c r="HE1142" s="142"/>
      <c r="HF1142" s="142"/>
      <c r="HG1142" s="142"/>
      <c r="HH1142" s="142"/>
      <c r="HI1142" s="142"/>
      <c r="HJ1142" s="142"/>
      <c r="HK1142" s="142"/>
      <c r="HL1142" s="142"/>
      <c r="HM1142" s="142"/>
      <c r="HN1142" s="142"/>
      <c r="HO1142" s="142"/>
      <c r="HP1142" s="142"/>
      <c r="HQ1142" s="142"/>
      <c r="HR1142" s="142"/>
    </row>
    <row r="1143" spans="1:243" s="139" customFormat="1" ht="10.5" hidden="1" customHeight="1">
      <c r="A1143" s="93" t="s">
        <v>2035</v>
      </c>
      <c r="B1143" s="111" t="s">
        <v>573</v>
      </c>
      <c r="C1143" s="123" t="s">
        <v>218</v>
      </c>
      <c r="D1143" s="58"/>
      <c r="E1143" s="165"/>
      <c r="F1143" s="58">
        <v>-1538.17</v>
      </c>
      <c r="G1143" s="165"/>
      <c r="H1143" s="165"/>
      <c r="I1143" s="165"/>
      <c r="J1143" s="165"/>
      <c r="K1143" s="165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  <c r="BT1143" s="142"/>
      <c r="BU1143" s="142"/>
      <c r="BV1143" s="142"/>
      <c r="BW1143" s="142"/>
      <c r="BX1143" s="142"/>
      <c r="BY1143" s="142"/>
      <c r="BZ1143" s="142"/>
      <c r="CA1143" s="142"/>
      <c r="CB1143" s="142"/>
      <c r="CC1143" s="142"/>
      <c r="CD1143" s="142"/>
      <c r="CE1143" s="142"/>
      <c r="CF1143" s="142"/>
      <c r="CG1143" s="142"/>
      <c r="CH1143" s="142"/>
      <c r="CI1143" s="142"/>
      <c r="CJ1143" s="142"/>
      <c r="CK1143" s="142"/>
      <c r="CL1143" s="142"/>
      <c r="CM1143" s="142"/>
      <c r="CN1143" s="142"/>
      <c r="CO1143" s="142"/>
      <c r="CP1143" s="142"/>
      <c r="CQ1143" s="142"/>
      <c r="CR1143" s="142"/>
      <c r="CS1143" s="142"/>
      <c r="CT1143" s="142"/>
      <c r="CU1143" s="142"/>
      <c r="CV1143" s="142"/>
      <c r="CW1143" s="142"/>
      <c r="CX1143" s="142"/>
      <c r="CY1143" s="142"/>
      <c r="CZ1143" s="142"/>
      <c r="DA1143" s="142"/>
      <c r="DB1143" s="142"/>
      <c r="DC1143" s="142"/>
      <c r="DD1143" s="142"/>
      <c r="DE1143" s="142"/>
      <c r="DF1143" s="142"/>
      <c r="DG1143" s="142"/>
      <c r="DH1143" s="142"/>
      <c r="DI1143" s="142"/>
      <c r="DJ1143" s="142"/>
      <c r="DK1143" s="142"/>
      <c r="DL1143" s="142"/>
      <c r="DM1143" s="142"/>
      <c r="DN1143" s="142"/>
      <c r="DO1143" s="142"/>
      <c r="DP1143" s="142"/>
      <c r="DQ1143" s="142"/>
      <c r="DR1143" s="142"/>
      <c r="DS1143" s="142"/>
      <c r="DT1143" s="142"/>
      <c r="DU1143" s="142"/>
      <c r="DV1143" s="142"/>
      <c r="DW1143" s="142"/>
      <c r="DX1143" s="142"/>
      <c r="DY1143" s="142"/>
      <c r="DZ1143" s="142"/>
      <c r="EA1143" s="142"/>
      <c r="EB1143" s="142"/>
      <c r="EC1143" s="142"/>
      <c r="ED1143" s="142"/>
      <c r="EE1143" s="142"/>
      <c r="EF1143" s="142"/>
      <c r="EG1143" s="142"/>
      <c r="EH1143" s="142"/>
      <c r="EI1143" s="142"/>
      <c r="EJ1143" s="142"/>
      <c r="EK1143" s="142"/>
      <c r="EL1143" s="142"/>
      <c r="EM1143" s="142"/>
      <c r="EN1143" s="142"/>
      <c r="EO1143" s="142"/>
      <c r="EP1143" s="142"/>
      <c r="EQ1143" s="142"/>
      <c r="ER1143" s="142"/>
      <c r="ES1143" s="142"/>
      <c r="ET1143" s="142"/>
      <c r="EU1143" s="142"/>
      <c r="EV1143" s="142"/>
      <c r="EW1143" s="142"/>
      <c r="EX1143" s="142"/>
      <c r="EY1143" s="142"/>
      <c r="EZ1143" s="142"/>
      <c r="FA1143" s="142"/>
      <c r="FB1143" s="142"/>
      <c r="FC1143" s="142"/>
      <c r="FD1143" s="142"/>
      <c r="FE1143" s="142"/>
      <c r="FF1143" s="142"/>
      <c r="FG1143" s="142"/>
      <c r="FH1143" s="142"/>
      <c r="FI1143" s="142"/>
      <c r="FJ1143" s="142"/>
      <c r="FK1143" s="142"/>
      <c r="FL1143" s="142"/>
      <c r="FM1143" s="142"/>
      <c r="FN1143" s="142"/>
      <c r="FO1143" s="142"/>
      <c r="FP1143" s="142"/>
      <c r="FQ1143" s="142"/>
      <c r="FR1143" s="142"/>
      <c r="FS1143" s="142"/>
      <c r="FT1143" s="142"/>
      <c r="FU1143" s="142"/>
      <c r="FV1143" s="142"/>
      <c r="FW1143" s="142"/>
      <c r="FX1143" s="142"/>
      <c r="FY1143" s="142"/>
      <c r="FZ1143" s="142"/>
      <c r="GA1143" s="142"/>
      <c r="GB1143" s="142"/>
      <c r="GC1143" s="142"/>
      <c r="GD1143" s="142"/>
      <c r="GE1143" s="142"/>
      <c r="GF1143" s="142"/>
      <c r="GG1143" s="142"/>
      <c r="GH1143" s="142"/>
      <c r="GI1143" s="142"/>
      <c r="GJ1143" s="142"/>
      <c r="GK1143" s="142"/>
      <c r="GL1143" s="142"/>
      <c r="GM1143" s="142"/>
      <c r="GN1143" s="142"/>
      <c r="GO1143" s="142"/>
      <c r="GP1143" s="142"/>
      <c r="GQ1143" s="142"/>
      <c r="GR1143" s="142"/>
      <c r="GS1143" s="142"/>
      <c r="GT1143" s="142"/>
      <c r="GU1143" s="142"/>
      <c r="GV1143" s="142"/>
      <c r="GW1143" s="142"/>
      <c r="GX1143" s="142"/>
      <c r="GY1143" s="142"/>
      <c r="GZ1143" s="142"/>
      <c r="HA1143" s="142"/>
      <c r="HB1143" s="142"/>
      <c r="HC1143" s="142"/>
      <c r="HD1143" s="142"/>
      <c r="HE1143" s="142"/>
      <c r="HF1143" s="142"/>
      <c r="HG1143" s="142"/>
      <c r="HH1143" s="142"/>
      <c r="HI1143" s="142"/>
      <c r="HJ1143" s="142"/>
      <c r="HK1143" s="142"/>
      <c r="HL1143" s="142"/>
      <c r="HM1143" s="142"/>
      <c r="HN1143" s="142"/>
      <c r="HO1143" s="142"/>
      <c r="HP1143" s="142"/>
      <c r="HQ1143" s="142"/>
      <c r="HR1143" s="142"/>
    </row>
    <row r="1144" spans="1:243" s="139" customFormat="1" ht="11.25" hidden="1" customHeight="1">
      <c r="A1144" s="93" t="s">
        <v>2041</v>
      </c>
      <c r="B1144" s="111" t="s">
        <v>2042</v>
      </c>
      <c r="C1144" s="123" t="s">
        <v>564</v>
      </c>
      <c r="D1144" s="58">
        <v>-675.88</v>
      </c>
      <c r="E1144" s="165"/>
      <c r="F1144" s="58"/>
      <c r="G1144" s="165"/>
      <c r="H1144" s="165"/>
      <c r="I1144" s="165"/>
      <c r="J1144" s="165"/>
      <c r="K1144" s="165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  <c r="BT1144" s="142"/>
      <c r="BU1144" s="142"/>
      <c r="BV1144" s="142"/>
      <c r="BW1144" s="142"/>
      <c r="BX1144" s="142"/>
      <c r="BY1144" s="142"/>
      <c r="BZ1144" s="142"/>
      <c r="CA1144" s="142"/>
      <c r="CB1144" s="142"/>
      <c r="CC1144" s="142"/>
      <c r="CD1144" s="142"/>
      <c r="CE1144" s="142"/>
      <c r="CF1144" s="142"/>
      <c r="CG1144" s="142"/>
      <c r="CH1144" s="142"/>
      <c r="CI1144" s="142"/>
      <c r="CJ1144" s="142"/>
      <c r="CK1144" s="142"/>
      <c r="CL1144" s="142"/>
      <c r="CM1144" s="142"/>
      <c r="CN1144" s="142"/>
      <c r="CO1144" s="142"/>
      <c r="CP1144" s="142"/>
      <c r="CQ1144" s="142"/>
      <c r="CR1144" s="142"/>
      <c r="CS1144" s="142"/>
      <c r="CT1144" s="142"/>
      <c r="CU1144" s="142"/>
      <c r="CV1144" s="142"/>
      <c r="CW1144" s="142"/>
      <c r="CX1144" s="142"/>
      <c r="CY1144" s="142"/>
      <c r="CZ1144" s="142"/>
      <c r="DA1144" s="142"/>
      <c r="DB1144" s="142"/>
      <c r="DC1144" s="142"/>
      <c r="DD1144" s="142"/>
      <c r="DE1144" s="142"/>
      <c r="DF1144" s="142"/>
      <c r="DG1144" s="142"/>
      <c r="DH1144" s="142"/>
      <c r="DI1144" s="142"/>
      <c r="DJ1144" s="142"/>
      <c r="DK1144" s="142"/>
      <c r="DL1144" s="142"/>
      <c r="DM1144" s="142"/>
      <c r="DN1144" s="142"/>
      <c r="DO1144" s="142"/>
      <c r="DP1144" s="142"/>
      <c r="DQ1144" s="142"/>
      <c r="DR1144" s="142"/>
      <c r="DS1144" s="142"/>
      <c r="DT1144" s="142"/>
      <c r="DU1144" s="142"/>
      <c r="DV1144" s="142"/>
      <c r="DW1144" s="142"/>
      <c r="DX1144" s="142"/>
      <c r="DY1144" s="142"/>
      <c r="DZ1144" s="142"/>
      <c r="EA1144" s="142"/>
      <c r="EB1144" s="142"/>
      <c r="EC1144" s="142"/>
      <c r="ED1144" s="142"/>
      <c r="EE1144" s="142"/>
      <c r="EF1144" s="142"/>
      <c r="EG1144" s="142"/>
      <c r="EH1144" s="142"/>
      <c r="EI1144" s="142"/>
      <c r="EJ1144" s="142"/>
      <c r="EK1144" s="142"/>
      <c r="EL1144" s="142"/>
      <c r="EM1144" s="142"/>
      <c r="EN1144" s="142"/>
      <c r="EO1144" s="142"/>
      <c r="EP1144" s="142"/>
      <c r="EQ1144" s="142"/>
      <c r="ER1144" s="142"/>
      <c r="ES1144" s="142"/>
      <c r="ET1144" s="142"/>
      <c r="EU1144" s="142"/>
      <c r="EV1144" s="142"/>
      <c r="EW1144" s="142"/>
      <c r="EX1144" s="142"/>
      <c r="EY1144" s="142"/>
      <c r="EZ1144" s="142"/>
      <c r="FA1144" s="142"/>
      <c r="FB1144" s="142"/>
      <c r="FC1144" s="142"/>
      <c r="FD1144" s="142"/>
      <c r="FE1144" s="142"/>
      <c r="FF1144" s="142"/>
      <c r="FG1144" s="142"/>
      <c r="FH1144" s="142"/>
      <c r="FI1144" s="142"/>
      <c r="FJ1144" s="142"/>
      <c r="FK1144" s="142"/>
      <c r="FL1144" s="142"/>
      <c r="FM1144" s="142"/>
      <c r="FN1144" s="142"/>
      <c r="FO1144" s="142"/>
      <c r="FP1144" s="142"/>
      <c r="FQ1144" s="142"/>
      <c r="FR1144" s="142"/>
      <c r="FS1144" s="142"/>
      <c r="FT1144" s="142"/>
      <c r="FU1144" s="142"/>
      <c r="FV1144" s="142"/>
      <c r="FW1144" s="142"/>
      <c r="FX1144" s="142"/>
      <c r="FY1144" s="142"/>
      <c r="FZ1144" s="142"/>
      <c r="GA1144" s="142"/>
      <c r="GB1144" s="142"/>
      <c r="GC1144" s="142"/>
      <c r="GD1144" s="142"/>
      <c r="GE1144" s="142"/>
      <c r="GF1144" s="142"/>
      <c r="GG1144" s="142"/>
      <c r="GH1144" s="142"/>
      <c r="GI1144" s="142"/>
      <c r="GJ1144" s="142"/>
      <c r="GK1144" s="142"/>
      <c r="GL1144" s="142"/>
      <c r="GM1144" s="142"/>
      <c r="GN1144" s="142"/>
      <c r="GO1144" s="142"/>
      <c r="GP1144" s="142"/>
      <c r="GQ1144" s="142"/>
      <c r="GR1144" s="142"/>
      <c r="GS1144" s="142"/>
      <c r="GT1144" s="142"/>
      <c r="GU1144" s="142"/>
      <c r="GV1144" s="142"/>
      <c r="GW1144" s="142"/>
      <c r="GX1144" s="142"/>
      <c r="GY1144" s="142"/>
      <c r="GZ1144" s="142"/>
      <c r="HA1144" s="142"/>
      <c r="HB1144" s="142"/>
      <c r="HC1144" s="142"/>
      <c r="HD1144" s="142"/>
      <c r="HE1144" s="142"/>
      <c r="HF1144" s="142"/>
      <c r="HG1144" s="142"/>
      <c r="HH1144" s="142"/>
      <c r="HI1144" s="142"/>
      <c r="HJ1144" s="142"/>
      <c r="HK1144" s="142"/>
      <c r="HL1144" s="142"/>
      <c r="HM1144" s="142"/>
      <c r="HN1144" s="142"/>
      <c r="HO1144" s="142"/>
      <c r="HP1144" s="142"/>
      <c r="HQ1144" s="142"/>
      <c r="HR1144" s="142"/>
    </row>
    <row r="1145" spans="1:243" s="139" customFormat="1" ht="11.25" hidden="1" customHeight="1">
      <c r="A1145" s="93" t="s">
        <v>2045</v>
      </c>
      <c r="B1145" s="93" t="s">
        <v>1555</v>
      </c>
      <c r="C1145" s="94" t="s">
        <v>575</v>
      </c>
      <c r="D1145" s="58"/>
      <c r="E1145" s="165"/>
      <c r="F1145" s="58">
        <v>-10.66</v>
      </c>
      <c r="G1145" s="165"/>
      <c r="H1145" s="165"/>
      <c r="I1145" s="165"/>
      <c r="J1145" s="165"/>
      <c r="K1145" s="165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  <c r="BT1145" s="142"/>
      <c r="BU1145" s="142"/>
      <c r="BV1145" s="142"/>
      <c r="BW1145" s="142"/>
      <c r="BX1145" s="142"/>
      <c r="BY1145" s="142"/>
      <c r="BZ1145" s="142"/>
      <c r="CA1145" s="142"/>
      <c r="CB1145" s="142"/>
      <c r="CC1145" s="142"/>
      <c r="CD1145" s="142"/>
      <c r="CE1145" s="142"/>
      <c r="CF1145" s="142"/>
      <c r="CG1145" s="142"/>
      <c r="CH1145" s="142"/>
      <c r="CI1145" s="142"/>
      <c r="CJ1145" s="142"/>
      <c r="CK1145" s="142"/>
      <c r="CL1145" s="142"/>
      <c r="CM1145" s="142"/>
      <c r="CN1145" s="142"/>
      <c r="CO1145" s="142"/>
      <c r="CP1145" s="142"/>
      <c r="CQ1145" s="142"/>
      <c r="CR1145" s="142"/>
      <c r="CS1145" s="142"/>
      <c r="CT1145" s="142"/>
      <c r="CU1145" s="142"/>
      <c r="CV1145" s="142"/>
      <c r="CW1145" s="142"/>
      <c r="CX1145" s="142"/>
      <c r="CY1145" s="142"/>
      <c r="CZ1145" s="142"/>
      <c r="DA1145" s="142"/>
      <c r="DB1145" s="142"/>
      <c r="DC1145" s="142"/>
      <c r="DD1145" s="142"/>
      <c r="DE1145" s="142"/>
      <c r="DF1145" s="142"/>
      <c r="DG1145" s="142"/>
      <c r="DH1145" s="142"/>
      <c r="DI1145" s="142"/>
      <c r="DJ1145" s="142"/>
      <c r="DK1145" s="142"/>
      <c r="DL1145" s="142"/>
      <c r="DM1145" s="142"/>
      <c r="DN1145" s="142"/>
      <c r="DO1145" s="142"/>
      <c r="DP1145" s="142"/>
      <c r="DQ1145" s="142"/>
      <c r="DR1145" s="142"/>
      <c r="DS1145" s="142"/>
      <c r="DT1145" s="142"/>
      <c r="DU1145" s="142"/>
      <c r="DV1145" s="142"/>
      <c r="DW1145" s="142"/>
      <c r="DX1145" s="142"/>
      <c r="DY1145" s="142"/>
      <c r="DZ1145" s="142"/>
      <c r="EA1145" s="142"/>
      <c r="EB1145" s="142"/>
      <c r="EC1145" s="142"/>
      <c r="ED1145" s="142"/>
      <c r="EE1145" s="142"/>
      <c r="EF1145" s="142"/>
      <c r="EG1145" s="142"/>
      <c r="EH1145" s="142"/>
      <c r="EI1145" s="142"/>
      <c r="EJ1145" s="142"/>
      <c r="EK1145" s="142"/>
      <c r="EL1145" s="142"/>
      <c r="EM1145" s="142"/>
      <c r="EN1145" s="142"/>
      <c r="EO1145" s="142"/>
      <c r="EP1145" s="142"/>
      <c r="EQ1145" s="142"/>
      <c r="ER1145" s="142"/>
      <c r="ES1145" s="142"/>
      <c r="ET1145" s="142"/>
      <c r="EU1145" s="142"/>
      <c r="EV1145" s="142"/>
      <c r="EW1145" s="142"/>
      <c r="EX1145" s="142"/>
      <c r="EY1145" s="142"/>
      <c r="EZ1145" s="142"/>
      <c r="FA1145" s="142"/>
      <c r="FB1145" s="142"/>
      <c r="FC1145" s="142"/>
      <c r="FD1145" s="142"/>
      <c r="FE1145" s="142"/>
      <c r="FF1145" s="142"/>
      <c r="FG1145" s="142"/>
      <c r="FH1145" s="142"/>
      <c r="FI1145" s="142"/>
      <c r="FJ1145" s="142"/>
      <c r="FK1145" s="142"/>
      <c r="FL1145" s="142"/>
      <c r="FM1145" s="142"/>
      <c r="FN1145" s="142"/>
      <c r="FO1145" s="142"/>
      <c r="FP1145" s="142"/>
      <c r="FQ1145" s="142"/>
      <c r="FR1145" s="142"/>
      <c r="FS1145" s="142"/>
      <c r="FT1145" s="142"/>
      <c r="FU1145" s="142"/>
      <c r="FV1145" s="142"/>
      <c r="FW1145" s="142"/>
      <c r="FX1145" s="142"/>
      <c r="FY1145" s="142"/>
      <c r="FZ1145" s="142"/>
      <c r="GA1145" s="142"/>
      <c r="GB1145" s="142"/>
      <c r="GC1145" s="142"/>
      <c r="GD1145" s="142"/>
      <c r="GE1145" s="142"/>
      <c r="GF1145" s="142"/>
      <c r="GG1145" s="142"/>
      <c r="GH1145" s="142"/>
      <c r="GI1145" s="142"/>
      <c r="GJ1145" s="142"/>
      <c r="GK1145" s="142"/>
      <c r="GL1145" s="142"/>
      <c r="GM1145" s="142"/>
      <c r="GN1145" s="142"/>
      <c r="GO1145" s="142"/>
      <c r="GP1145" s="142"/>
      <c r="GQ1145" s="142"/>
      <c r="GR1145" s="142"/>
      <c r="GS1145" s="142"/>
      <c r="GT1145" s="142"/>
      <c r="GU1145" s="142"/>
      <c r="GV1145" s="142"/>
      <c r="GW1145" s="142"/>
      <c r="GX1145" s="142"/>
      <c r="GY1145" s="142"/>
      <c r="GZ1145" s="142"/>
      <c r="HA1145" s="142"/>
      <c r="HB1145" s="142"/>
      <c r="HC1145" s="142"/>
      <c r="HD1145" s="142"/>
      <c r="HE1145" s="142"/>
      <c r="HF1145" s="142"/>
      <c r="HG1145" s="142"/>
      <c r="HH1145" s="142"/>
      <c r="HI1145" s="142"/>
      <c r="HJ1145" s="142"/>
      <c r="HK1145" s="142"/>
      <c r="HL1145" s="142"/>
      <c r="HM1145" s="142"/>
      <c r="HN1145" s="142"/>
      <c r="HO1145" s="142"/>
      <c r="HP1145" s="142"/>
      <c r="HQ1145" s="142"/>
      <c r="HR1145" s="142"/>
    </row>
    <row r="1146" spans="1:243" s="139" customFormat="1" ht="11.25" hidden="1" customHeight="1">
      <c r="A1146" s="93" t="s">
        <v>2046</v>
      </c>
      <c r="B1146" s="93" t="s">
        <v>2047</v>
      </c>
      <c r="C1146" s="94" t="s">
        <v>624</v>
      </c>
      <c r="D1146" s="58">
        <v>-4385.33</v>
      </c>
      <c r="E1146" s="165"/>
      <c r="F1146" s="58"/>
      <c r="G1146" s="165"/>
      <c r="H1146" s="165"/>
      <c r="I1146" s="165"/>
      <c r="J1146" s="165"/>
      <c r="K1146" s="165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  <c r="BT1146" s="142"/>
      <c r="BU1146" s="142"/>
      <c r="BV1146" s="142"/>
      <c r="BW1146" s="142"/>
      <c r="BX1146" s="142"/>
      <c r="BY1146" s="142"/>
      <c r="BZ1146" s="142"/>
      <c r="CA1146" s="142"/>
      <c r="CB1146" s="142"/>
      <c r="CC1146" s="142"/>
      <c r="CD1146" s="142"/>
      <c r="CE1146" s="142"/>
      <c r="CF1146" s="142"/>
      <c r="CG1146" s="142"/>
      <c r="CH1146" s="142"/>
      <c r="CI1146" s="142"/>
      <c r="CJ1146" s="142"/>
      <c r="CK1146" s="142"/>
      <c r="CL1146" s="142"/>
      <c r="CM1146" s="142"/>
      <c r="CN1146" s="142"/>
      <c r="CO1146" s="142"/>
      <c r="CP1146" s="142"/>
      <c r="CQ1146" s="142"/>
      <c r="CR1146" s="142"/>
      <c r="CS1146" s="142"/>
      <c r="CT1146" s="142"/>
      <c r="CU1146" s="142"/>
      <c r="CV1146" s="142"/>
      <c r="CW1146" s="142"/>
      <c r="CX1146" s="142"/>
      <c r="CY1146" s="142"/>
      <c r="CZ1146" s="142"/>
      <c r="DA1146" s="142"/>
      <c r="DB1146" s="142"/>
      <c r="DC1146" s="142"/>
      <c r="DD1146" s="142"/>
      <c r="DE1146" s="142"/>
      <c r="DF1146" s="142"/>
      <c r="DG1146" s="142"/>
      <c r="DH1146" s="142"/>
      <c r="DI1146" s="142"/>
      <c r="DJ1146" s="142"/>
      <c r="DK1146" s="142"/>
      <c r="DL1146" s="142"/>
      <c r="DM1146" s="142"/>
      <c r="DN1146" s="142"/>
      <c r="DO1146" s="142"/>
      <c r="DP1146" s="142"/>
      <c r="DQ1146" s="142"/>
      <c r="DR1146" s="142"/>
      <c r="DS1146" s="142"/>
      <c r="DT1146" s="142"/>
      <c r="DU1146" s="142"/>
      <c r="DV1146" s="142"/>
      <c r="DW1146" s="142"/>
      <c r="DX1146" s="142"/>
      <c r="DY1146" s="142"/>
      <c r="DZ1146" s="142"/>
      <c r="EA1146" s="142"/>
      <c r="EB1146" s="142"/>
      <c r="EC1146" s="142"/>
      <c r="ED1146" s="142"/>
      <c r="EE1146" s="142"/>
      <c r="EF1146" s="142"/>
      <c r="EG1146" s="142"/>
      <c r="EH1146" s="142"/>
      <c r="EI1146" s="142"/>
      <c r="EJ1146" s="142"/>
      <c r="EK1146" s="142"/>
      <c r="EL1146" s="142"/>
      <c r="EM1146" s="142"/>
      <c r="EN1146" s="142"/>
      <c r="EO1146" s="142"/>
      <c r="EP1146" s="142"/>
      <c r="EQ1146" s="142"/>
      <c r="ER1146" s="142"/>
      <c r="ES1146" s="142"/>
      <c r="ET1146" s="142"/>
      <c r="EU1146" s="142"/>
      <c r="EV1146" s="142"/>
      <c r="EW1146" s="142"/>
      <c r="EX1146" s="142"/>
      <c r="EY1146" s="142"/>
      <c r="EZ1146" s="142"/>
      <c r="FA1146" s="142"/>
      <c r="FB1146" s="142"/>
      <c r="FC1146" s="142"/>
      <c r="FD1146" s="142"/>
      <c r="FE1146" s="142"/>
      <c r="FF1146" s="142"/>
      <c r="FG1146" s="142"/>
      <c r="FH1146" s="142"/>
      <c r="FI1146" s="142"/>
      <c r="FJ1146" s="142"/>
      <c r="FK1146" s="142"/>
      <c r="FL1146" s="142"/>
      <c r="FM1146" s="142"/>
      <c r="FN1146" s="142"/>
      <c r="FO1146" s="142"/>
      <c r="FP1146" s="142"/>
      <c r="FQ1146" s="142"/>
      <c r="FR1146" s="142"/>
      <c r="FS1146" s="142"/>
      <c r="FT1146" s="142"/>
      <c r="FU1146" s="142"/>
      <c r="FV1146" s="142"/>
      <c r="FW1146" s="142"/>
      <c r="FX1146" s="142"/>
      <c r="FY1146" s="142"/>
      <c r="FZ1146" s="142"/>
      <c r="GA1146" s="142"/>
      <c r="GB1146" s="142"/>
      <c r="GC1146" s="142"/>
      <c r="GD1146" s="142"/>
      <c r="GE1146" s="142"/>
      <c r="GF1146" s="142"/>
      <c r="GG1146" s="142"/>
      <c r="GH1146" s="142"/>
      <c r="GI1146" s="142"/>
      <c r="GJ1146" s="142"/>
      <c r="GK1146" s="142"/>
      <c r="GL1146" s="142"/>
      <c r="GM1146" s="142"/>
      <c r="GN1146" s="142"/>
      <c r="GO1146" s="142"/>
      <c r="GP1146" s="142"/>
      <c r="GQ1146" s="142"/>
      <c r="GR1146" s="142"/>
      <c r="GS1146" s="142"/>
      <c r="GT1146" s="142"/>
      <c r="GU1146" s="142"/>
      <c r="GV1146" s="142"/>
      <c r="GW1146" s="142"/>
      <c r="GX1146" s="142"/>
      <c r="GY1146" s="142"/>
      <c r="GZ1146" s="142"/>
      <c r="HA1146" s="142"/>
      <c r="HB1146" s="142"/>
      <c r="HC1146" s="142"/>
      <c r="HD1146" s="142"/>
      <c r="HE1146" s="142"/>
      <c r="HF1146" s="142"/>
      <c r="HG1146" s="142"/>
      <c r="HH1146" s="142"/>
      <c r="HI1146" s="142"/>
      <c r="HJ1146" s="142"/>
      <c r="HK1146" s="142"/>
      <c r="HL1146" s="142"/>
      <c r="HM1146" s="142"/>
      <c r="HN1146" s="142"/>
      <c r="HO1146" s="142"/>
      <c r="HP1146" s="142"/>
      <c r="HQ1146" s="142"/>
      <c r="HR1146" s="142"/>
    </row>
    <row r="1147" spans="1:243" s="139" customFormat="1" ht="11.25" hidden="1" customHeight="1">
      <c r="A1147" s="93" t="s">
        <v>2048</v>
      </c>
      <c r="B1147" s="93" t="s">
        <v>634</v>
      </c>
      <c r="C1147" s="94" t="s">
        <v>633</v>
      </c>
      <c r="D1147" s="58">
        <v>-376.49</v>
      </c>
      <c r="E1147" s="165"/>
      <c r="F1147" s="58"/>
      <c r="G1147" s="165"/>
      <c r="H1147" s="165"/>
      <c r="I1147" s="165"/>
      <c r="J1147" s="165"/>
      <c r="K1147" s="165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  <c r="BT1147" s="142"/>
      <c r="BU1147" s="142"/>
      <c r="BV1147" s="142"/>
      <c r="BW1147" s="142"/>
      <c r="BX1147" s="142"/>
      <c r="BY1147" s="142"/>
      <c r="BZ1147" s="142"/>
      <c r="CA1147" s="142"/>
      <c r="CB1147" s="142"/>
      <c r="CC1147" s="142"/>
      <c r="CD1147" s="142"/>
      <c r="CE1147" s="142"/>
      <c r="CF1147" s="142"/>
      <c r="CG1147" s="142"/>
      <c r="CH1147" s="142"/>
      <c r="CI1147" s="142"/>
      <c r="CJ1147" s="142"/>
      <c r="CK1147" s="142"/>
      <c r="CL1147" s="142"/>
      <c r="CM1147" s="142"/>
      <c r="CN1147" s="142"/>
      <c r="CO1147" s="142"/>
      <c r="CP1147" s="142"/>
      <c r="CQ1147" s="142"/>
      <c r="CR1147" s="142"/>
      <c r="CS1147" s="142"/>
      <c r="CT1147" s="142"/>
      <c r="CU1147" s="142"/>
      <c r="CV1147" s="142"/>
      <c r="CW1147" s="142"/>
      <c r="CX1147" s="142"/>
      <c r="CY1147" s="142"/>
      <c r="CZ1147" s="142"/>
      <c r="DA1147" s="142"/>
      <c r="DB1147" s="142"/>
      <c r="DC1147" s="142"/>
      <c r="DD1147" s="142"/>
      <c r="DE1147" s="142"/>
      <c r="DF1147" s="142"/>
      <c r="DG1147" s="142"/>
      <c r="DH1147" s="142"/>
      <c r="DI1147" s="142"/>
      <c r="DJ1147" s="142"/>
      <c r="DK1147" s="142"/>
      <c r="DL1147" s="142"/>
      <c r="DM1147" s="142"/>
      <c r="DN1147" s="142"/>
      <c r="DO1147" s="142"/>
      <c r="DP1147" s="142"/>
      <c r="DQ1147" s="142"/>
      <c r="DR1147" s="142"/>
      <c r="DS1147" s="142"/>
      <c r="DT1147" s="142"/>
      <c r="DU1147" s="142"/>
      <c r="DV1147" s="142"/>
      <c r="DW1147" s="142"/>
      <c r="DX1147" s="142"/>
      <c r="DY1147" s="142"/>
      <c r="DZ1147" s="142"/>
      <c r="EA1147" s="142"/>
      <c r="EB1147" s="142"/>
      <c r="EC1147" s="142"/>
      <c r="ED1147" s="142"/>
      <c r="EE1147" s="142"/>
      <c r="EF1147" s="142"/>
      <c r="EG1147" s="142"/>
      <c r="EH1147" s="142"/>
      <c r="EI1147" s="142"/>
      <c r="EJ1147" s="142"/>
      <c r="EK1147" s="142"/>
      <c r="EL1147" s="142"/>
      <c r="EM1147" s="142"/>
      <c r="EN1147" s="142"/>
      <c r="EO1147" s="142"/>
      <c r="EP1147" s="142"/>
      <c r="EQ1147" s="142"/>
      <c r="ER1147" s="142"/>
      <c r="ES1147" s="142"/>
      <c r="ET1147" s="142"/>
      <c r="EU1147" s="142"/>
      <c r="EV1147" s="142"/>
      <c r="EW1147" s="142"/>
      <c r="EX1147" s="142"/>
      <c r="EY1147" s="142"/>
      <c r="EZ1147" s="142"/>
      <c r="FA1147" s="142"/>
      <c r="FB1147" s="142"/>
      <c r="FC1147" s="142"/>
      <c r="FD1147" s="142"/>
      <c r="FE1147" s="142"/>
      <c r="FF1147" s="142"/>
      <c r="FG1147" s="142"/>
      <c r="FH1147" s="142"/>
      <c r="FI1147" s="142"/>
      <c r="FJ1147" s="142"/>
      <c r="FK1147" s="142"/>
      <c r="FL1147" s="142"/>
      <c r="FM1147" s="142"/>
      <c r="FN1147" s="142"/>
      <c r="FO1147" s="142"/>
      <c r="FP1147" s="142"/>
      <c r="FQ1147" s="142"/>
      <c r="FR1147" s="142"/>
      <c r="FS1147" s="142"/>
      <c r="FT1147" s="142"/>
      <c r="FU1147" s="142"/>
      <c r="FV1147" s="142"/>
      <c r="FW1147" s="142"/>
      <c r="FX1147" s="142"/>
      <c r="FY1147" s="142"/>
      <c r="FZ1147" s="142"/>
      <c r="GA1147" s="142"/>
      <c r="GB1147" s="142"/>
      <c r="GC1147" s="142"/>
      <c r="GD1147" s="142"/>
      <c r="GE1147" s="142"/>
      <c r="GF1147" s="142"/>
      <c r="GG1147" s="142"/>
      <c r="GH1147" s="142"/>
      <c r="GI1147" s="142"/>
      <c r="GJ1147" s="142"/>
      <c r="GK1147" s="142"/>
      <c r="GL1147" s="142"/>
      <c r="GM1147" s="142"/>
      <c r="GN1147" s="142"/>
      <c r="GO1147" s="142"/>
      <c r="GP1147" s="142"/>
      <c r="GQ1147" s="142"/>
      <c r="GR1147" s="142"/>
      <c r="GS1147" s="142"/>
      <c r="GT1147" s="142"/>
      <c r="GU1147" s="142"/>
      <c r="GV1147" s="142"/>
      <c r="GW1147" s="142"/>
      <c r="GX1147" s="142"/>
      <c r="GY1147" s="142"/>
      <c r="GZ1147" s="142"/>
      <c r="HA1147" s="142"/>
      <c r="HB1147" s="142"/>
      <c r="HC1147" s="142"/>
      <c r="HD1147" s="142"/>
      <c r="HE1147" s="142"/>
      <c r="HF1147" s="142"/>
      <c r="HG1147" s="142"/>
      <c r="HH1147" s="142"/>
      <c r="HI1147" s="142"/>
      <c r="HJ1147" s="142"/>
      <c r="HK1147" s="142"/>
      <c r="HL1147" s="142"/>
      <c r="HM1147" s="142"/>
      <c r="HN1147" s="142"/>
      <c r="HO1147" s="142"/>
      <c r="HP1147" s="142"/>
      <c r="HQ1147" s="142"/>
      <c r="HR1147" s="142"/>
    </row>
    <row r="1148" spans="1:243" s="138" customFormat="1" ht="11.25" hidden="1" customHeight="1">
      <c r="A1148" s="93" t="s">
        <v>2051</v>
      </c>
      <c r="B1148" s="93" t="s">
        <v>2052</v>
      </c>
      <c r="C1148" s="94" t="s">
        <v>651</v>
      </c>
      <c r="D1148" s="58"/>
      <c r="E1148" s="58">
        <v>-1021.45</v>
      </c>
      <c r="F1148" s="58"/>
      <c r="G1148" s="165"/>
      <c r="H1148" s="165"/>
      <c r="I1148" s="58"/>
      <c r="J1148" s="58"/>
      <c r="K1148" s="58"/>
      <c r="HS1148" s="139"/>
      <c r="HT1148" s="139"/>
      <c r="HU1148" s="139"/>
      <c r="HV1148" s="139"/>
      <c r="HW1148" s="139"/>
      <c r="HX1148" s="139"/>
      <c r="HY1148" s="139"/>
      <c r="HZ1148" s="139"/>
      <c r="IA1148" s="139"/>
      <c r="IB1148" s="139"/>
      <c r="IC1148" s="139"/>
      <c r="ID1148" s="139"/>
      <c r="IE1148" s="139"/>
      <c r="IF1148" s="139"/>
      <c r="IG1148" s="139"/>
      <c r="IH1148" s="139"/>
      <c r="II1148" s="139"/>
    </row>
    <row r="1149" spans="1:243" s="138" customFormat="1" ht="11.25" hidden="1" customHeight="1">
      <c r="A1149" s="93" t="s">
        <v>2053</v>
      </c>
      <c r="B1149" s="93" t="s">
        <v>2054</v>
      </c>
      <c r="C1149" s="94" t="s">
        <v>221</v>
      </c>
      <c r="D1149" s="58"/>
      <c r="E1149" s="58"/>
      <c r="F1149" s="58">
        <v>-561.47</v>
      </c>
      <c r="G1149" s="165"/>
      <c r="H1149" s="165"/>
      <c r="I1149" s="58"/>
      <c r="J1149" s="58"/>
      <c r="K1149" s="58"/>
      <c r="HS1149" s="139"/>
      <c r="HT1149" s="139"/>
      <c r="HU1149" s="139"/>
      <c r="HV1149" s="139"/>
      <c r="HW1149" s="139"/>
      <c r="HX1149" s="139"/>
      <c r="HY1149" s="139"/>
      <c r="HZ1149" s="139"/>
      <c r="IA1149" s="139"/>
      <c r="IB1149" s="139"/>
      <c r="IC1149" s="139"/>
      <c r="ID1149" s="139"/>
      <c r="IE1149" s="139"/>
      <c r="IF1149" s="139"/>
      <c r="IG1149" s="139"/>
      <c r="IH1149" s="139"/>
      <c r="II1149" s="139"/>
    </row>
    <row r="1150" spans="1:243" s="138" customFormat="1" ht="11.25" hidden="1" customHeight="1">
      <c r="A1150" s="93" t="s">
        <v>2055</v>
      </c>
      <c r="B1150" s="93" t="s">
        <v>2056</v>
      </c>
      <c r="C1150" s="94" t="s">
        <v>1556</v>
      </c>
      <c r="D1150" s="58"/>
      <c r="E1150" s="58">
        <v>-4138.41</v>
      </c>
      <c r="F1150" s="58"/>
      <c r="G1150" s="165"/>
      <c r="H1150" s="165"/>
      <c r="I1150" s="58"/>
      <c r="J1150" s="58"/>
      <c r="K1150" s="58"/>
      <c r="HS1150" s="139"/>
      <c r="HT1150" s="139"/>
      <c r="HU1150" s="139"/>
      <c r="HV1150" s="139"/>
      <c r="HW1150" s="139"/>
      <c r="HX1150" s="139"/>
      <c r="HY1150" s="139"/>
      <c r="HZ1150" s="139"/>
      <c r="IA1150" s="139"/>
      <c r="IB1150" s="139"/>
      <c r="IC1150" s="139"/>
      <c r="ID1150" s="139"/>
      <c r="IE1150" s="139"/>
      <c r="IF1150" s="139"/>
      <c r="IG1150" s="139"/>
      <c r="IH1150" s="139"/>
      <c r="II1150" s="139"/>
    </row>
    <row r="1151" spans="1:243" s="138" customFormat="1" ht="11.25" hidden="1" customHeight="1">
      <c r="A1151" s="93" t="s">
        <v>2059</v>
      </c>
      <c r="B1151" s="93" t="s">
        <v>2060</v>
      </c>
      <c r="C1151" s="94" t="s">
        <v>1559</v>
      </c>
      <c r="D1151" s="58">
        <v>-2545.2399999999998</v>
      </c>
      <c r="E1151" s="165"/>
      <c r="F1151" s="58"/>
      <c r="G1151" s="165"/>
      <c r="H1151" s="165"/>
      <c r="I1151" s="58"/>
      <c r="J1151" s="58"/>
      <c r="K1151" s="58"/>
      <c r="HS1151" s="139"/>
      <c r="HT1151" s="139"/>
      <c r="HU1151" s="139"/>
      <c r="HV1151" s="139"/>
      <c r="HW1151" s="139"/>
      <c r="HX1151" s="139"/>
      <c r="HY1151" s="139"/>
      <c r="HZ1151" s="139"/>
      <c r="IA1151" s="139"/>
      <c r="IB1151" s="139"/>
      <c r="IC1151" s="139"/>
      <c r="ID1151" s="139"/>
      <c r="IE1151" s="139"/>
      <c r="IF1151" s="139"/>
      <c r="IG1151" s="139"/>
      <c r="IH1151" s="139"/>
      <c r="II1151" s="139"/>
    </row>
    <row r="1152" spans="1:243" s="138" customFormat="1" ht="11.25" hidden="1" customHeight="1">
      <c r="A1152" s="93" t="s">
        <v>2064</v>
      </c>
      <c r="B1152" s="93" t="s">
        <v>2065</v>
      </c>
      <c r="C1152" s="94" t="s">
        <v>1567</v>
      </c>
      <c r="D1152" s="58"/>
      <c r="E1152" s="165"/>
      <c r="F1152" s="58">
        <v>-2636.91</v>
      </c>
      <c r="G1152" s="165"/>
      <c r="H1152" s="165"/>
      <c r="I1152" s="58"/>
      <c r="J1152" s="58"/>
      <c r="K1152" s="58"/>
      <c r="HS1152" s="139"/>
      <c r="HT1152" s="139"/>
      <c r="HU1152" s="139"/>
      <c r="HV1152" s="139"/>
      <c r="HW1152" s="139"/>
      <c r="HX1152" s="139"/>
      <c r="HY1152" s="139"/>
      <c r="HZ1152" s="139"/>
      <c r="IA1152" s="139"/>
      <c r="IB1152" s="139"/>
      <c r="IC1152" s="139"/>
      <c r="ID1152" s="139"/>
      <c r="IE1152" s="139"/>
      <c r="IF1152" s="139"/>
      <c r="IG1152" s="139"/>
      <c r="IH1152" s="139"/>
      <c r="II1152" s="139"/>
    </row>
    <row r="1153" spans="1:243" s="138" customFormat="1" ht="11.25" hidden="1" customHeight="1">
      <c r="A1153" s="93" t="s">
        <v>2066</v>
      </c>
      <c r="B1153" s="93" t="s">
        <v>2067</v>
      </c>
      <c r="C1153" s="94" t="s">
        <v>1569</v>
      </c>
      <c r="D1153" s="58">
        <v>-484.34</v>
      </c>
      <c r="E1153" s="165"/>
      <c r="F1153" s="58"/>
      <c r="G1153" s="165"/>
      <c r="H1153" s="165"/>
      <c r="I1153" s="58"/>
      <c r="J1153" s="58"/>
      <c r="K1153" s="58"/>
      <c r="HS1153" s="139"/>
      <c r="HT1153" s="139"/>
      <c r="HU1153" s="139"/>
      <c r="HV1153" s="139"/>
      <c r="HW1153" s="139"/>
      <c r="HX1153" s="139"/>
      <c r="HY1153" s="139"/>
      <c r="HZ1153" s="139"/>
      <c r="IA1153" s="139"/>
      <c r="IB1153" s="139"/>
      <c r="IC1153" s="139"/>
      <c r="ID1153" s="139"/>
      <c r="IE1153" s="139"/>
      <c r="IF1153" s="139"/>
      <c r="IG1153" s="139"/>
      <c r="IH1153" s="139"/>
      <c r="II1153" s="139"/>
    </row>
    <row r="1154" spans="1:243" s="138" customFormat="1" ht="11.25" hidden="1" customHeight="1">
      <c r="A1154" s="93" t="s">
        <v>2068</v>
      </c>
      <c r="B1154" s="93" t="s">
        <v>582</v>
      </c>
      <c r="C1154" s="94" t="s">
        <v>581</v>
      </c>
      <c r="D1154" s="58"/>
      <c r="E1154" s="165"/>
      <c r="F1154" s="58">
        <v>-1037.94</v>
      </c>
      <c r="G1154" s="165"/>
      <c r="H1154" s="165"/>
      <c r="I1154" s="58"/>
      <c r="J1154" s="58"/>
      <c r="K1154" s="58"/>
      <c r="HS1154" s="139"/>
      <c r="HT1154" s="139"/>
      <c r="HU1154" s="139"/>
      <c r="HV1154" s="139"/>
      <c r="HW1154" s="139"/>
      <c r="HX1154" s="139"/>
      <c r="HY1154" s="139"/>
      <c r="HZ1154" s="139"/>
      <c r="IA1154" s="139"/>
      <c r="IB1154" s="139"/>
      <c r="IC1154" s="139"/>
      <c r="ID1154" s="139"/>
      <c r="IE1154" s="139"/>
      <c r="IF1154" s="139"/>
      <c r="IG1154" s="139"/>
      <c r="IH1154" s="139"/>
      <c r="II1154" s="139"/>
    </row>
    <row r="1155" spans="1:243" s="138" customFormat="1" ht="11.25" hidden="1" customHeight="1">
      <c r="A1155" s="93" t="s">
        <v>2071</v>
      </c>
      <c r="B1155" s="93" t="s">
        <v>2072</v>
      </c>
      <c r="C1155" s="94" t="s">
        <v>1568</v>
      </c>
      <c r="D1155" s="58"/>
      <c r="E1155" s="165"/>
      <c r="F1155" s="58">
        <v>-532.04</v>
      </c>
      <c r="G1155" s="165"/>
      <c r="H1155" s="165"/>
      <c r="I1155" s="58"/>
      <c r="J1155" s="58"/>
      <c r="K1155" s="58"/>
      <c r="HS1155" s="139"/>
      <c r="HT1155" s="139"/>
      <c r="HU1155" s="139"/>
      <c r="HV1155" s="139"/>
      <c r="HW1155" s="139"/>
      <c r="HX1155" s="139"/>
      <c r="HY1155" s="139"/>
      <c r="HZ1155" s="139"/>
      <c r="IA1155" s="139"/>
      <c r="IB1155" s="139"/>
      <c r="IC1155" s="139"/>
      <c r="ID1155" s="139"/>
      <c r="IE1155" s="139"/>
      <c r="IF1155" s="139"/>
      <c r="IG1155" s="139"/>
      <c r="IH1155" s="139"/>
      <c r="II1155" s="139"/>
    </row>
    <row r="1156" spans="1:243" s="138" customFormat="1" ht="11.25" hidden="1" customHeight="1">
      <c r="A1156" s="93" t="s">
        <v>2073</v>
      </c>
      <c r="B1156" s="93" t="s">
        <v>1570</v>
      </c>
      <c r="C1156" s="94" t="s">
        <v>1571</v>
      </c>
      <c r="D1156" s="58"/>
      <c r="E1156" s="165"/>
      <c r="F1156" s="58">
        <v>-105.69</v>
      </c>
      <c r="G1156" s="165"/>
      <c r="H1156" s="165"/>
      <c r="I1156" s="58"/>
      <c r="J1156" s="58"/>
      <c r="K1156" s="58"/>
      <c r="HS1156" s="139"/>
      <c r="HT1156" s="139"/>
      <c r="HU1156" s="139"/>
      <c r="HV1156" s="139"/>
      <c r="HW1156" s="139"/>
      <c r="HX1156" s="139"/>
      <c r="HY1156" s="139"/>
      <c r="HZ1156" s="139"/>
      <c r="IA1156" s="139"/>
      <c r="IB1156" s="139"/>
      <c r="IC1156" s="139"/>
      <c r="ID1156" s="139"/>
      <c r="IE1156" s="139"/>
      <c r="IF1156" s="139"/>
      <c r="IG1156" s="139"/>
      <c r="IH1156" s="139"/>
      <c r="II1156" s="139"/>
    </row>
    <row r="1157" spans="1:243" s="138" customFormat="1" ht="11.25" hidden="1" customHeight="1">
      <c r="A1157" s="93" t="s">
        <v>2074</v>
      </c>
      <c r="B1157" s="93" t="s">
        <v>2075</v>
      </c>
      <c r="C1157" s="94" t="s">
        <v>1557</v>
      </c>
      <c r="D1157" s="58">
        <v>-2761.01</v>
      </c>
      <c r="E1157" s="165"/>
      <c r="F1157" s="58"/>
      <c r="G1157" s="165"/>
      <c r="H1157" s="165"/>
      <c r="I1157" s="58"/>
      <c r="J1157" s="58"/>
      <c r="K1157" s="58"/>
      <c r="HS1157" s="139"/>
      <c r="HT1157" s="139"/>
      <c r="HU1157" s="139"/>
      <c r="HV1157" s="139"/>
      <c r="HW1157" s="139"/>
      <c r="HX1157" s="139"/>
      <c r="HY1157" s="139"/>
      <c r="HZ1157" s="139"/>
      <c r="IA1157" s="139"/>
      <c r="IB1157" s="139"/>
      <c r="IC1157" s="139"/>
      <c r="ID1157" s="139"/>
      <c r="IE1157" s="139"/>
      <c r="IF1157" s="139"/>
      <c r="IG1157" s="139"/>
      <c r="IH1157" s="139"/>
      <c r="II1157" s="139"/>
    </row>
    <row r="1158" spans="1:243" s="138" customFormat="1" ht="11.25" hidden="1" customHeight="1">
      <c r="A1158" s="93" t="s">
        <v>2076</v>
      </c>
      <c r="B1158" s="93" t="s">
        <v>2077</v>
      </c>
      <c r="C1158" s="94" t="s">
        <v>1352</v>
      </c>
      <c r="D1158" s="58">
        <v>-0.05</v>
      </c>
      <c r="E1158" s="165"/>
      <c r="F1158" s="58"/>
      <c r="G1158" s="165"/>
      <c r="H1158" s="165"/>
      <c r="I1158" s="58"/>
      <c r="J1158" s="58"/>
      <c r="K1158" s="58"/>
      <c r="HS1158" s="139"/>
      <c r="HT1158" s="139"/>
      <c r="HU1158" s="139"/>
      <c r="HV1158" s="139"/>
      <c r="HW1158" s="139"/>
      <c r="HX1158" s="139"/>
      <c r="HY1158" s="139"/>
      <c r="HZ1158" s="139"/>
      <c r="IA1158" s="139"/>
      <c r="IB1158" s="139"/>
      <c r="IC1158" s="139"/>
      <c r="ID1158" s="139"/>
      <c r="IE1158" s="139"/>
      <c r="IF1158" s="139"/>
      <c r="IG1158" s="139"/>
      <c r="IH1158" s="139"/>
      <c r="II1158" s="139"/>
    </row>
    <row r="1159" spans="1:243" s="167" customFormat="1" ht="11.25" hidden="1">
      <c r="A1159" s="93" t="s">
        <v>2080</v>
      </c>
      <c r="B1159" s="93" t="s">
        <v>2081</v>
      </c>
      <c r="C1159" s="94" t="s">
        <v>2082</v>
      </c>
      <c r="D1159" s="58"/>
      <c r="E1159" s="58">
        <v>-136.9</v>
      </c>
      <c r="F1159" s="58"/>
      <c r="G1159" s="165"/>
      <c r="H1159" s="165"/>
      <c r="I1159" s="118"/>
      <c r="J1159" s="118"/>
      <c r="K1159" s="118"/>
      <c r="HS1159" s="168"/>
      <c r="HT1159" s="168"/>
      <c r="HU1159" s="168"/>
      <c r="HV1159" s="168"/>
      <c r="HW1159" s="168"/>
      <c r="HX1159" s="168"/>
      <c r="HY1159" s="168"/>
      <c r="HZ1159" s="168"/>
      <c r="IA1159" s="168"/>
      <c r="IB1159" s="168"/>
      <c r="IC1159" s="168"/>
      <c r="ID1159" s="168"/>
      <c r="IE1159" s="168"/>
      <c r="IF1159" s="168"/>
      <c r="IG1159" s="168"/>
      <c r="IH1159" s="168"/>
      <c r="II1159" s="168"/>
    </row>
    <row r="1160" spans="1:243" s="20" customFormat="1" ht="11.25" hidden="1" customHeight="1">
      <c r="A1160" s="93" t="s">
        <v>2083</v>
      </c>
      <c r="B1160" s="93" t="s">
        <v>2084</v>
      </c>
      <c r="C1160" s="94" t="s">
        <v>2085</v>
      </c>
      <c r="D1160" s="58"/>
      <c r="E1160" s="58">
        <v>-1210.1199999999999</v>
      </c>
      <c r="F1160" s="58"/>
      <c r="G1160" s="165"/>
      <c r="H1160" s="165"/>
      <c r="I1160" s="58"/>
      <c r="J1160" s="58"/>
      <c r="K1160" s="58"/>
      <c r="HS1160" s="102"/>
      <c r="HT1160" s="102"/>
      <c r="HU1160" s="102"/>
      <c r="HV1160" s="102"/>
      <c r="HW1160" s="102"/>
      <c r="HX1160" s="102"/>
      <c r="HY1160" s="102"/>
      <c r="HZ1160" s="102"/>
      <c r="IA1160" s="102"/>
      <c r="IB1160" s="102"/>
      <c r="IC1160" s="102"/>
      <c r="ID1160" s="102"/>
      <c r="IE1160" s="102"/>
      <c r="IF1160" s="102"/>
      <c r="IG1160" s="102"/>
      <c r="IH1160" s="102"/>
      <c r="II1160" s="102"/>
    </row>
    <row r="1161" spans="1:243" s="20" customFormat="1" ht="11.25" hidden="1" customHeight="1">
      <c r="A1161" s="93" t="s">
        <v>2086</v>
      </c>
      <c r="B1161" s="93" t="s">
        <v>2087</v>
      </c>
      <c r="C1161" s="94" t="s">
        <v>2088</v>
      </c>
      <c r="D1161" s="58"/>
      <c r="E1161" s="58"/>
      <c r="F1161" s="58">
        <v>-6.77</v>
      </c>
      <c r="G1161" s="165"/>
      <c r="H1161" s="165"/>
      <c r="I1161" s="58"/>
      <c r="J1161" s="58"/>
      <c r="K1161" s="58"/>
      <c r="HS1161" s="102"/>
      <c r="HT1161" s="102"/>
      <c r="HU1161" s="102"/>
      <c r="HV1161" s="102"/>
      <c r="HW1161" s="102"/>
      <c r="HX1161" s="102"/>
      <c r="HY1161" s="102"/>
      <c r="HZ1161" s="102"/>
      <c r="IA1161" s="102"/>
      <c r="IB1161" s="102"/>
      <c r="IC1161" s="102"/>
      <c r="ID1161" s="102"/>
      <c r="IE1161" s="102"/>
      <c r="IF1161" s="102"/>
      <c r="IG1161" s="102"/>
      <c r="IH1161" s="102"/>
      <c r="II1161" s="102"/>
    </row>
    <row r="1162" spans="1:243" s="20" customFormat="1" ht="11.25" hidden="1" customHeight="1">
      <c r="A1162" s="93" t="s">
        <v>2092</v>
      </c>
      <c r="B1162" s="93" t="s">
        <v>2093</v>
      </c>
      <c r="C1162" s="94" t="s">
        <v>2094</v>
      </c>
      <c r="D1162" s="58"/>
      <c r="E1162" s="58">
        <v>-6145.36</v>
      </c>
      <c r="F1162" s="58"/>
      <c r="G1162" s="165"/>
      <c r="H1162" s="165"/>
      <c r="I1162" s="58"/>
      <c r="J1162" s="58"/>
      <c r="K1162" s="58"/>
      <c r="HS1162" s="102"/>
      <c r="HT1162" s="102"/>
      <c r="HU1162" s="102"/>
      <c r="HV1162" s="102"/>
      <c r="HW1162" s="102"/>
      <c r="HX1162" s="102"/>
      <c r="HY1162" s="102"/>
      <c r="HZ1162" s="102"/>
      <c r="IA1162" s="102"/>
      <c r="IB1162" s="102"/>
      <c r="IC1162" s="102"/>
      <c r="ID1162" s="102"/>
      <c r="IE1162" s="102"/>
      <c r="IF1162" s="102"/>
      <c r="IG1162" s="102"/>
      <c r="IH1162" s="102"/>
      <c r="II1162" s="102"/>
    </row>
    <row r="1163" spans="1:243" s="20" customFormat="1" ht="11.25" hidden="1" customHeight="1">
      <c r="A1163" s="93" t="s">
        <v>2095</v>
      </c>
      <c r="B1163" s="93" t="s">
        <v>2096</v>
      </c>
      <c r="C1163" s="94" t="s">
        <v>2097</v>
      </c>
      <c r="D1163" s="58"/>
      <c r="E1163" s="58">
        <v>-123.15</v>
      </c>
      <c r="F1163" s="58"/>
      <c r="G1163" s="165"/>
      <c r="H1163" s="165"/>
      <c r="I1163" s="58"/>
      <c r="J1163" s="58"/>
      <c r="K1163" s="58"/>
      <c r="HS1163" s="102"/>
      <c r="HT1163" s="102"/>
      <c r="HU1163" s="102"/>
      <c r="HV1163" s="102"/>
      <c r="HW1163" s="102"/>
      <c r="HX1163" s="102"/>
      <c r="HY1163" s="102"/>
      <c r="HZ1163" s="102"/>
      <c r="IA1163" s="102"/>
      <c r="IB1163" s="102"/>
      <c r="IC1163" s="102"/>
      <c r="ID1163" s="102"/>
      <c r="IE1163" s="102"/>
      <c r="IF1163" s="102"/>
      <c r="IG1163" s="102"/>
      <c r="IH1163" s="102"/>
      <c r="II1163" s="102"/>
    </row>
    <row r="1164" spans="1:243" s="20" customFormat="1" ht="11.25" hidden="1" customHeight="1">
      <c r="A1164" s="93" t="s">
        <v>2098</v>
      </c>
      <c r="B1164" s="93" t="s">
        <v>2099</v>
      </c>
      <c r="C1164" s="94" t="s">
        <v>2100</v>
      </c>
      <c r="D1164" s="58"/>
      <c r="E1164" s="58">
        <v>-267.77999999999997</v>
      </c>
      <c r="F1164" s="58"/>
      <c r="G1164" s="165"/>
      <c r="H1164" s="165"/>
      <c r="I1164" s="58"/>
      <c r="J1164" s="58"/>
      <c r="K1164" s="58"/>
      <c r="HS1164" s="102"/>
      <c r="HT1164" s="102"/>
      <c r="HU1164" s="102"/>
      <c r="HV1164" s="102"/>
      <c r="HW1164" s="102"/>
      <c r="HX1164" s="102"/>
      <c r="HY1164" s="102"/>
      <c r="HZ1164" s="102"/>
      <c r="IA1164" s="102"/>
      <c r="IB1164" s="102"/>
      <c r="IC1164" s="102"/>
      <c r="ID1164" s="102"/>
      <c r="IE1164" s="102"/>
      <c r="IF1164" s="102"/>
      <c r="IG1164" s="102"/>
      <c r="IH1164" s="102"/>
      <c r="II1164" s="102"/>
    </row>
    <row r="1165" spans="1:243" s="20" customFormat="1" ht="11.25" hidden="1" customHeight="1">
      <c r="A1165" s="93" t="s">
        <v>2101</v>
      </c>
      <c r="B1165" s="93" t="s">
        <v>2102</v>
      </c>
      <c r="C1165" s="94" t="s">
        <v>2103</v>
      </c>
      <c r="D1165" s="58"/>
      <c r="E1165" s="58"/>
      <c r="F1165" s="58">
        <v>-19.350000000000001</v>
      </c>
      <c r="G1165" s="165"/>
      <c r="H1165" s="165"/>
      <c r="I1165" s="58"/>
      <c r="J1165" s="58"/>
      <c r="K1165" s="58"/>
      <c r="HS1165" s="102"/>
      <c r="HT1165" s="102"/>
      <c r="HU1165" s="102"/>
      <c r="HV1165" s="102"/>
      <c r="HW1165" s="102"/>
      <c r="HX1165" s="102"/>
      <c r="HY1165" s="102"/>
      <c r="HZ1165" s="102"/>
      <c r="IA1165" s="102"/>
      <c r="IB1165" s="102"/>
      <c r="IC1165" s="102"/>
      <c r="ID1165" s="102"/>
      <c r="IE1165" s="102"/>
      <c r="IF1165" s="102"/>
      <c r="IG1165" s="102"/>
      <c r="IH1165" s="102"/>
      <c r="II1165" s="102"/>
    </row>
    <row r="1166" spans="1:243" s="20" customFormat="1" ht="11.25" hidden="1" customHeight="1">
      <c r="A1166" s="93" t="s">
        <v>2973</v>
      </c>
      <c r="B1166" s="93" t="s">
        <v>3175</v>
      </c>
      <c r="C1166" s="94" t="s">
        <v>2931</v>
      </c>
      <c r="D1166" s="58"/>
      <c r="E1166" s="58"/>
      <c r="F1166" s="58">
        <v>-47.52</v>
      </c>
      <c r="G1166" s="165"/>
      <c r="H1166" s="165"/>
      <c r="I1166" s="58"/>
      <c r="J1166" s="58"/>
      <c r="K1166" s="58"/>
      <c r="HS1166" s="102"/>
      <c r="HT1166" s="102"/>
      <c r="HU1166" s="102"/>
      <c r="HV1166" s="102"/>
      <c r="HW1166" s="102"/>
      <c r="HX1166" s="102"/>
      <c r="HY1166" s="102"/>
      <c r="HZ1166" s="102"/>
      <c r="IA1166" s="102"/>
      <c r="IB1166" s="102"/>
      <c r="IC1166" s="102"/>
      <c r="ID1166" s="102"/>
      <c r="IE1166" s="102"/>
      <c r="IF1166" s="102"/>
      <c r="IG1166" s="102"/>
      <c r="IH1166" s="102"/>
      <c r="II1166" s="102"/>
    </row>
    <row r="1167" spans="1:243" s="20" customFormat="1" ht="11.25" hidden="1" customHeight="1">
      <c r="A1167" s="93" t="s">
        <v>3176</v>
      </c>
      <c r="B1167" s="93" t="s">
        <v>3177</v>
      </c>
      <c r="C1167" s="94" t="s">
        <v>3057</v>
      </c>
      <c r="D1167" s="58"/>
      <c r="E1167" s="58">
        <v>-151.88999999999999</v>
      </c>
      <c r="F1167" s="58"/>
      <c r="G1167" s="165"/>
      <c r="H1167" s="165"/>
      <c r="I1167" s="58"/>
      <c r="J1167" s="58"/>
      <c r="K1167" s="58"/>
      <c r="HS1167" s="102"/>
      <c r="HT1167" s="102"/>
      <c r="HU1167" s="102"/>
      <c r="HV1167" s="102"/>
      <c r="HW1167" s="102"/>
      <c r="HX1167" s="102"/>
      <c r="HY1167" s="102"/>
      <c r="HZ1167" s="102"/>
      <c r="IA1167" s="102"/>
      <c r="IB1167" s="102"/>
      <c r="IC1167" s="102"/>
      <c r="ID1167" s="102"/>
      <c r="IE1167" s="102"/>
      <c r="IF1167" s="102"/>
      <c r="IG1167" s="102"/>
      <c r="IH1167" s="102"/>
      <c r="II1167" s="102"/>
    </row>
    <row r="1168" spans="1:243" s="20" customFormat="1" ht="11.25" hidden="1" customHeight="1">
      <c r="A1168" s="93" t="s">
        <v>3052</v>
      </c>
      <c r="B1168" s="93" t="s">
        <v>3180</v>
      </c>
      <c r="C1168" s="94" t="s">
        <v>3029</v>
      </c>
      <c r="D1168" s="58"/>
      <c r="E1168" s="58">
        <v>-733.93</v>
      </c>
      <c r="F1168" s="58"/>
      <c r="G1168" s="165"/>
      <c r="H1168" s="165"/>
      <c r="I1168" s="58"/>
      <c r="J1168" s="58"/>
      <c r="K1168" s="58"/>
      <c r="HS1168" s="102"/>
      <c r="HT1168" s="102"/>
      <c r="HU1168" s="102"/>
      <c r="HV1168" s="102"/>
      <c r="HW1168" s="102"/>
      <c r="HX1168" s="102"/>
      <c r="HY1168" s="102"/>
      <c r="HZ1168" s="102"/>
      <c r="IA1168" s="102"/>
      <c r="IB1168" s="102"/>
      <c r="IC1168" s="102"/>
      <c r="ID1168" s="102"/>
      <c r="IE1168" s="102"/>
      <c r="IF1168" s="102"/>
      <c r="IG1168" s="102"/>
      <c r="IH1168" s="102"/>
      <c r="II1168" s="102"/>
    </row>
    <row r="1169" spans="1:243" s="20" customFormat="1" ht="11.25" hidden="1" customHeight="1">
      <c r="A1169" s="93" t="s">
        <v>3030</v>
      </c>
      <c r="B1169" s="93" t="s">
        <v>3181</v>
      </c>
      <c r="C1169" s="94" t="s">
        <v>3031</v>
      </c>
      <c r="D1169" s="58"/>
      <c r="E1169" s="58">
        <v>-368.41</v>
      </c>
      <c r="F1169" s="58"/>
      <c r="G1169" s="165"/>
      <c r="H1169" s="165"/>
      <c r="I1169" s="58"/>
      <c r="J1169" s="58"/>
      <c r="K1169" s="58"/>
      <c r="HS1169" s="102"/>
      <c r="HT1169" s="102"/>
      <c r="HU1169" s="102"/>
      <c r="HV1169" s="102"/>
      <c r="HW1169" s="102"/>
      <c r="HX1169" s="102"/>
      <c r="HY1169" s="102"/>
      <c r="HZ1169" s="102"/>
      <c r="IA1169" s="102"/>
      <c r="IB1169" s="102"/>
      <c r="IC1169" s="102"/>
      <c r="ID1169" s="102"/>
      <c r="IE1169" s="102"/>
      <c r="IF1169" s="102"/>
      <c r="IG1169" s="102"/>
      <c r="IH1169" s="102"/>
      <c r="II1169" s="102"/>
    </row>
    <row r="1170" spans="1:243" s="20" customFormat="1" ht="11.25" hidden="1" customHeight="1">
      <c r="A1170" s="93" t="s">
        <v>3184</v>
      </c>
      <c r="B1170" s="93" t="s">
        <v>3185</v>
      </c>
      <c r="C1170" s="94" t="s">
        <v>3102</v>
      </c>
      <c r="D1170" s="58"/>
      <c r="E1170" s="58">
        <v>-104.09</v>
      </c>
      <c r="F1170" s="58"/>
      <c r="G1170" s="165"/>
      <c r="H1170" s="165"/>
      <c r="I1170" s="58"/>
      <c r="J1170" s="58"/>
      <c r="K1170" s="58"/>
      <c r="HS1170" s="102"/>
      <c r="HT1170" s="102"/>
      <c r="HU1170" s="102"/>
      <c r="HV1170" s="102"/>
      <c r="HW1170" s="102"/>
      <c r="HX1170" s="102"/>
      <c r="HY1170" s="102"/>
      <c r="HZ1170" s="102"/>
      <c r="IA1170" s="102"/>
      <c r="IB1170" s="102"/>
      <c r="IC1170" s="102"/>
      <c r="ID1170" s="102"/>
      <c r="IE1170" s="102"/>
      <c r="IF1170" s="102"/>
      <c r="IG1170" s="102"/>
      <c r="IH1170" s="102"/>
      <c r="II1170" s="102"/>
    </row>
    <row r="1171" spans="1:243" s="20" customFormat="1" ht="11.25" hidden="1" customHeight="1">
      <c r="A1171" s="93" t="s">
        <v>3188</v>
      </c>
      <c r="B1171" s="93" t="s">
        <v>3189</v>
      </c>
      <c r="C1171" s="94" t="s">
        <v>3081</v>
      </c>
      <c r="D1171" s="58"/>
      <c r="E1171" s="58"/>
      <c r="F1171" s="58">
        <v>-521.96</v>
      </c>
      <c r="G1171" s="165"/>
      <c r="H1171" s="165"/>
      <c r="I1171" s="58"/>
      <c r="J1171" s="58"/>
      <c r="K1171" s="58"/>
      <c r="HS1171" s="102"/>
      <c r="HT1171" s="102"/>
      <c r="HU1171" s="102"/>
      <c r="HV1171" s="102"/>
      <c r="HW1171" s="102"/>
      <c r="HX1171" s="102"/>
      <c r="HY1171" s="102"/>
      <c r="HZ1171" s="102"/>
      <c r="IA1171" s="102"/>
      <c r="IB1171" s="102"/>
      <c r="IC1171" s="102"/>
      <c r="ID1171" s="102"/>
      <c r="IE1171" s="102"/>
      <c r="IF1171" s="102"/>
      <c r="IG1171" s="102"/>
      <c r="IH1171" s="102"/>
      <c r="II1171" s="102"/>
    </row>
    <row r="1172" spans="1:243" s="20" customFormat="1" ht="11.25" hidden="1" customHeight="1">
      <c r="A1172" s="93" t="s">
        <v>3190</v>
      </c>
      <c r="B1172" s="93" t="s">
        <v>3191</v>
      </c>
      <c r="C1172" s="94" t="s">
        <v>3080</v>
      </c>
      <c r="D1172" s="58"/>
      <c r="E1172" s="58"/>
      <c r="F1172" s="58">
        <v>-167.66</v>
      </c>
      <c r="G1172" s="165"/>
      <c r="H1172" s="165"/>
      <c r="I1172" s="58"/>
      <c r="J1172" s="58"/>
      <c r="K1172" s="58"/>
      <c r="HS1172" s="102"/>
      <c r="HT1172" s="102"/>
      <c r="HU1172" s="102"/>
      <c r="HV1172" s="102"/>
      <c r="HW1172" s="102"/>
      <c r="HX1172" s="102"/>
      <c r="HY1172" s="102"/>
      <c r="HZ1172" s="102"/>
      <c r="IA1172" s="102"/>
      <c r="IB1172" s="102"/>
      <c r="IC1172" s="102"/>
      <c r="ID1172" s="102"/>
      <c r="IE1172" s="102"/>
      <c r="IF1172" s="102"/>
      <c r="IG1172" s="102"/>
      <c r="IH1172" s="102"/>
      <c r="II1172" s="102"/>
    </row>
    <row r="1173" spans="1:243" s="20" customFormat="1" ht="11.25" hidden="1" customHeight="1">
      <c r="A1173" s="93" t="s">
        <v>3395</v>
      </c>
      <c r="B1173" s="93" t="s">
        <v>3396</v>
      </c>
      <c r="C1173" s="94" t="s">
        <v>3341</v>
      </c>
      <c r="D1173" s="58"/>
      <c r="E1173" s="58"/>
      <c r="F1173" s="58">
        <v>-0.72</v>
      </c>
      <c r="G1173" s="165"/>
      <c r="H1173" s="165"/>
      <c r="I1173" s="58"/>
      <c r="J1173" s="58"/>
      <c r="K1173" s="58"/>
      <c r="HS1173" s="102"/>
      <c r="HT1173" s="102"/>
      <c r="HU1173" s="102"/>
      <c r="HV1173" s="102"/>
      <c r="HW1173" s="102"/>
      <c r="HX1173" s="102"/>
      <c r="HY1173" s="102"/>
      <c r="HZ1173" s="102"/>
      <c r="IA1173" s="102"/>
      <c r="IB1173" s="102"/>
      <c r="IC1173" s="102"/>
      <c r="ID1173" s="102"/>
      <c r="IE1173" s="102"/>
      <c r="IF1173" s="102"/>
      <c r="IG1173" s="102"/>
      <c r="IH1173" s="102"/>
      <c r="II1173" s="102"/>
    </row>
    <row r="1174" spans="1:243" s="20" customFormat="1" ht="11.25" hidden="1" customHeight="1">
      <c r="A1174" s="93" t="s">
        <v>3397</v>
      </c>
      <c r="B1174" s="93" t="s">
        <v>3398</v>
      </c>
      <c r="C1174" s="94" t="s">
        <v>3348</v>
      </c>
      <c r="D1174" s="58"/>
      <c r="E1174" s="58"/>
      <c r="F1174" s="58">
        <v>-1.27</v>
      </c>
      <c r="G1174" s="165"/>
      <c r="H1174" s="165"/>
      <c r="I1174" s="58"/>
      <c r="J1174" s="58"/>
      <c r="K1174" s="58"/>
      <c r="HS1174" s="102"/>
      <c r="HT1174" s="102"/>
      <c r="HU1174" s="102"/>
      <c r="HV1174" s="102"/>
      <c r="HW1174" s="102"/>
      <c r="HX1174" s="102"/>
      <c r="HY1174" s="102"/>
      <c r="HZ1174" s="102"/>
      <c r="IA1174" s="102"/>
      <c r="IB1174" s="102"/>
      <c r="IC1174" s="102"/>
      <c r="ID1174" s="102"/>
      <c r="IE1174" s="102"/>
      <c r="IF1174" s="102"/>
      <c r="IG1174" s="102"/>
      <c r="IH1174" s="102"/>
      <c r="II1174" s="102"/>
    </row>
    <row r="1175" spans="1:243" s="20" customFormat="1" ht="11.25" hidden="1" customHeight="1">
      <c r="A1175" s="93" t="s">
        <v>2115</v>
      </c>
      <c r="B1175" s="93" t="s">
        <v>702</v>
      </c>
      <c r="C1175" s="94" t="s">
        <v>29</v>
      </c>
      <c r="D1175" s="58">
        <v>-140603.03</v>
      </c>
      <c r="E1175" s="58">
        <v>-70977.84</v>
      </c>
      <c r="F1175" s="58">
        <v>-49217.95</v>
      </c>
      <c r="G1175" s="165"/>
      <c r="H1175" s="165"/>
      <c r="I1175" s="58"/>
      <c r="J1175" s="58"/>
      <c r="K1175" s="58"/>
      <c r="HS1175" s="102"/>
      <c r="HT1175" s="102"/>
      <c r="HU1175" s="102"/>
      <c r="HV1175" s="102"/>
      <c r="HW1175" s="102"/>
      <c r="HX1175" s="102"/>
      <c r="HY1175" s="102"/>
      <c r="HZ1175" s="102"/>
      <c r="IA1175" s="102"/>
      <c r="IB1175" s="102"/>
      <c r="IC1175" s="102"/>
      <c r="ID1175" s="102"/>
      <c r="IE1175" s="102"/>
      <c r="IF1175" s="102"/>
      <c r="IG1175" s="102"/>
      <c r="IH1175" s="102"/>
      <c r="II1175" s="102"/>
    </row>
    <row r="1176" spans="1:243" s="20" customFormat="1" ht="11.25" hidden="1" customHeight="1">
      <c r="A1176" s="93" t="s">
        <v>3264</v>
      </c>
      <c r="B1176" s="93" t="s">
        <v>3335</v>
      </c>
      <c r="C1176" s="94" t="s">
        <v>29</v>
      </c>
      <c r="D1176" s="58"/>
      <c r="E1176" s="58"/>
      <c r="F1176" s="58">
        <v>-38245.96</v>
      </c>
      <c r="G1176" s="165"/>
      <c r="H1176" s="165"/>
      <c r="I1176" s="58"/>
      <c r="J1176" s="58"/>
      <c r="K1176" s="58"/>
      <c r="HS1176" s="102"/>
      <c r="HT1176" s="102"/>
      <c r="HU1176" s="102"/>
      <c r="HV1176" s="102"/>
      <c r="HW1176" s="102"/>
      <c r="HX1176" s="102"/>
      <c r="HY1176" s="102"/>
      <c r="HZ1176" s="102"/>
      <c r="IA1176" s="102"/>
      <c r="IB1176" s="102"/>
      <c r="IC1176" s="102"/>
      <c r="ID1176" s="102"/>
      <c r="IE1176" s="102"/>
      <c r="IF1176" s="102"/>
      <c r="IG1176" s="102"/>
      <c r="IH1176" s="102"/>
      <c r="II1176" s="102"/>
    </row>
    <row r="1177" spans="1:243" s="20" customFormat="1" ht="11.25" hidden="1" customHeight="1">
      <c r="A1177" s="93" t="s">
        <v>2433</v>
      </c>
      <c r="B1177" s="111" t="s">
        <v>2434</v>
      </c>
      <c r="C1177" s="123" t="s">
        <v>2435</v>
      </c>
      <c r="D1177" s="58"/>
      <c r="E1177" s="58">
        <v>-4.91</v>
      </c>
      <c r="F1177" s="58"/>
      <c r="G1177" s="165"/>
      <c r="H1177" s="165"/>
      <c r="I1177" s="58"/>
      <c r="J1177" s="58"/>
      <c r="K1177" s="58"/>
      <c r="HS1177" s="102"/>
      <c r="HT1177" s="102"/>
      <c r="HU1177" s="102"/>
      <c r="HV1177" s="102"/>
      <c r="HW1177" s="102"/>
      <c r="HX1177" s="102"/>
      <c r="HY1177" s="102"/>
      <c r="HZ1177" s="102"/>
      <c r="IA1177" s="102"/>
      <c r="IB1177" s="102"/>
      <c r="IC1177" s="102"/>
      <c r="ID1177" s="102"/>
      <c r="IE1177" s="102"/>
      <c r="IF1177" s="102"/>
      <c r="IG1177" s="102"/>
      <c r="IH1177" s="102"/>
      <c r="II1177" s="102"/>
    </row>
    <row r="1178" spans="1:243" s="20" customFormat="1" ht="11.25" hidden="1" customHeight="1">
      <c r="A1178" s="93" t="s">
        <v>2466</v>
      </c>
      <c r="B1178" s="111" t="s">
        <v>2467</v>
      </c>
      <c r="C1178" s="123" t="s">
        <v>542</v>
      </c>
      <c r="D1178" s="58">
        <v>-872.05</v>
      </c>
      <c r="E1178" s="58">
        <v>-998.98</v>
      </c>
      <c r="F1178" s="58">
        <v>-656.51</v>
      </c>
      <c r="G1178" s="165"/>
      <c r="H1178" s="165"/>
      <c r="I1178" s="58"/>
      <c r="J1178" s="58"/>
      <c r="K1178" s="58"/>
      <c r="HS1178" s="102"/>
      <c r="HT1178" s="102"/>
      <c r="HU1178" s="102"/>
      <c r="HV1178" s="102"/>
      <c r="HW1178" s="102"/>
      <c r="HX1178" s="102"/>
      <c r="HY1178" s="102"/>
      <c r="HZ1178" s="102"/>
      <c r="IA1178" s="102"/>
      <c r="IB1178" s="102"/>
      <c r="IC1178" s="102"/>
      <c r="ID1178" s="102"/>
      <c r="IE1178" s="102"/>
      <c r="IF1178" s="102"/>
      <c r="IG1178" s="102"/>
      <c r="IH1178" s="102"/>
      <c r="II1178" s="102"/>
    </row>
    <row r="1179" spans="1:243" s="20" customFormat="1" ht="11.25" hidden="1" customHeight="1">
      <c r="A1179" s="93" t="s">
        <v>2557</v>
      </c>
      <c r="B1179" s="111" t="s">
        <v>2558</v>
      </c>
      <c r="C1179" s="123" t="s">
        <v>482</v>
      </c>
      <c r="D1179" s="58">
        <v>-2303.7600000000002</v>
      </c>
      <c r="E1179" s="58"/>
      <c r="F1179" s="58"/>
      <c r="G1179" s="165"/>
      <c r="H1179" s="165"/>
      <c r="I1179" s="58"/>
      <c r="J1179" s="58"/>
      <c r="K1179" s="58"/>
      <c r="HS1179" s="102"/>
      <c r="HT1179" s="102"/>
      <c r="HU1179" s="102"/>
      <c r="HV1179" s="102"/>
      <c r="HW1179" s="102"/>
      <c r="HX1179" s="102"/>
      <c r="HY1179" s="102"/>
      <c r="HZ1179" s="102"/>
      <c r="IA1179" s="102"/>
      <c r="IB1179" s="102"/>
      <c r="IC1179" s="102"/>
      <c r="ID1179" s="102"/>
      <c r="IE1179" s="102"/>
      <c r="IF1179" s="102"/>
      <c r="IG1179" s="102"/>
      <c r="IH1179" s="102"/>
      <c r="II1179" s="102"/>
    </row>
    <row r="1180" spans="1:243" s="20" customFormat="1" ht="11.25" hidden="1" customHeight="1">
      <c r="A1180" s="93" t="s">
        <v>2572</v>
      </c>
      <c r="B1180" s="93" t="s">
        <v>1587</v>
      </c>
      <c r="C1180" s="94" t="s">
        <v>29</v>
      </c>
      <c r="D1180" s="58">
        <v>-6461.45</v>
      </c>
      <c r="E1180" s="58"/>
      <c r="F1180" s="58">
        <v>-213</v>
      </c>
      <c r="G1180" s="165"/>
      <c r="H1180" s="165"/>
      <c r="I1180" s="58"/>
      <c r="J1180" s="58"/>
      <c r="K1180" s="58"/>
      <c r="HS1180" s="102"/>
      <c r="HT1180" s="102"/>
      <c r="HU1180" s="102"/>
      <c r="HV1180" s="102"/>
      <c r="HW1180" s="102"/>
      <c r="HX1180" s="102"/>
      <c r="HY1180" s="102"/>
      <c r="HZ1180" s="102"/>
      <c r="IA1180" s="102"/>
      <c r="IB1180" s="102"/>
      <c r="IC1180" s="102"/>
      <c r="ID1180" s="102"/>
      <c r="IE1180" s="102"/>
      <c r="IF1180" s="102"/>
      <c r="IG1180" s="102"/>
      <c r="IH1180" s="102"/>
      <c r="II1180" s="102"/>
    </row>
    <row r="1181" spans="1:243" s="20" customFormat="1" ht="11.25" hidden="1" customHeight="1">
      <c r="A1181" s="93" t="s">
        <v>2582</v>
      </c>
      <c r="B1181" s="93" t="s">
        <v>2576</v>
      </c>
      <c r="C1181" s="94" t="s">
        <v>29</v>
      </c>
      <c r="D1181" s="58">
        <v>-2073.94</v>
      </c>
      <c r="E1181" s="58"/>
      <c r="F1181" s="58">
        <v>-1293.72</v>
      </c>
      <c r="G1181" s="165"/>
      <c r="H1181" s="165"/>
      <c r="I1181" s="58"/>
      <c r="J1181" s="58"/>
      <c r="K1181" s="58"/>
      <c r="HS1181" s="102"/>
      <c r="HT1181" s="102"/>
      <c r="HU1181" s="102"/>
      <c r="HV1181" s="102"/>
      <c r="HW1181" s="102"/>
      <c r="HX1181" s="102"/>
      <c r="HY1181" s="102"/>
      <c r="HZ1181" s="102"/>
      <c r="IA1181" s="102"/>
      <c r="IB1181" s="102"/>
      <c r="IC1181" s="102"/>
      <c r="ID1181" s="102"/>
      <c r="IE1181" s="102"/>
      <c r="IF1181" s="102"/>
      <c r="IG1181" s="102"/>
      <c r="IH1181" s="102"/>
      <c r="II1181" s="102"/>
    </row>
    <row r="1182" spans="1:243" s="20" customFormat="1" ht="11.25" hidden="1" customHeight="1">
      <c r="A1182" s="93" t="s">
        <v>3336</v>
      </c>
      <c r="B1182" s="93" t="s">
        <v>2576</v>
      </c>
      <c r="C1182" s="94" t="s">
        <v>29</v>
      </c>
      <c r="D1182" s="58"/>
      <c r="E1182" s="58"/>
      <c r="F1182" s="58">
        <v>-19.600000000000001</v>
      </c>
      <c r="G1182" s="165"/>
      <c r="H1182" s="165"/>
      <c r="I1182" s="58"/>
      <c r="J1182" s="58"/>
      <c r="K1182" s="58"/>
      <c r="HS1182" s="102"/>
      <c r="HT1182" s="102"/>
      <c r="HU1182" s="102"/>
      <c r="HV1182" s="102"/>
      <c r="HW1182" s="102"/>
      <c r="HX1182" s="102"/>
      <c r="HY1182" s="102"/>
      <c r="HZ1182" s="102"/>
      <c r="IA1182" s="102"/>
      <c r="IB1182" s="102"/>
      <c r="IC1182" s="102"/>
      <c r="ID1182" s="102"/>
      <c r="IE1182" s="102"/>
      <c r="IF1182" s="102"/>
      <c r="IG1182" s="102"/>
      <c r="IH1182" s="102"/>
      <c r="II1182" s="102"/>
    </row>
    <row r="1183" spans="1:243" s="20" customFormat="1" ht="11.25" hidden="1" customHeight="1">
      <c r="A1183" s="93" t="s">
        <v>2577</v>
      </c>
      <c r="B1183" s="93" t="s">
        <v>1588</v>
      </c>
      <c r="C1183" s="94" t="s">
        <v>494</v>
      </c>
      <c r="D1183" s="58">
        <v>-1668.05</v>
      </c>
      <c r="E1183" s="58"/>
      <c r="F1183" s="58"/>
      <c r="G1183" s="165"/>
      <c r="H1183" s="165"/>
      <c r="I1183" s="58"/>
      <c r="J1183" s="58"/>
      <c r="K1183" s="58"/>
      <c r="HS1183" s="102"/>
      <c r="HT1183" s="102"/>
      <c r="HU1183" s="102"/>
      <c r="HV1183" s="102"/>
      <c r="HW1183" s="102"/>
      <c r="HX1183" s="102"/>
      <c r="HY1183" s="102"/>
      <c r="HZ1183" s="102"/>
      <c r="IA1183" s="102"/>
      <c r="IB1183" s="102"/>
      <c r="IC1183" s="102"/>
      <c r="ID1183" s="102"/>
      <c r="IE1183" s="102"/>
      <c r="IF1183" s="102"/>
      <c r="IG1183" s="102"/>
      <c r="IH1183" s="102"/>
      <c r="II1183" s="102"/>
    </row>
    <row r="1184" spans="1:243" s="20" customFormat="1" ht="11.25" hidden="1" customHeight="1">
      <c r="A1184" s="93" t="s">
        <v>2943</v>
      </c>
      <c r="B1184" s="93" t="s">
        <v>2576</v>
      </c>
      <c r="C1184" s="94" t="s">
        <v>29</v>
      </c>
      <c r="D1184" s="58"/>
      <c r="E1184" s="58">
        <v>-2785.78</v>
      </c>
      <c r="F1184" s="58"/>
      <c r="G1184" s="165"/>
      <c r="H1184" s="165"/>
      <c r="I1184" s="58"/>
      <c r="J1184" s="58"/>
      <c r="K1184" s="58"/>
      <c r="HS1184" s="102"/>
      <c r="HT1184" s="102"/>
      <c r="HU1184" s="102"/>
      <c r="HV1184" s="102"/>
      <c r="HW1184" s="102"/>
      <c r="HX1184" s="102"/>
      <c r="HY1184" s="102"/>
      <c r="HZ1184" s="102"/>
      <c r="IA1184" s="102"/>
      <c r="IB1184" s="102"/>
      <c r="IC1184" s="102"/>
      <c r="ID1184" s="102"/>
      <c r="IE1184" s="102"/>
      <c r="IF1184" s="102"/>
      <c r="IG1184" s="102"/>
      <c r="IH1184" s="102"/>
      <c r="II1184" s="102"/>
    </row>
    <row r="1185" spans="1:243" s="20" customFormat="1" hidden="1">
      <c r="A1185" s="93" t="s">
        <v>2944</v>
      </c>
      <c r="B1185" s="111" t="s">
        <v>1587</v>
      </c>
      <c r="C1185" s="123" t="s">
        <v>29</v>
      </c>
      <c r="D1185" s="58"/>
      <c r="E1185" s="58">
        <v>-2602.16</v>
      </c>
      <c r="F1185" s="58"/>
      <c r="G1185" s="165"/>
      <c r="H1185" s="165"/>
      <c r="I1185" s="58"/>
      <c r="J1185" s="58"/>
      <c r="K1185" s="58"/>
      <c r="HS1185" s="102"/>
      <c r="HT1185" s="102"/>
      <c r="HU1185" s="102"/>
      <c r="HV1185" s="102"/>
      <c r="HW1185" s="102"/>
      <c r="HX1185" s="102"/>
      <c r="HY1185" s="102"/>
      <c r="HZ1185" s="102"/>
      <c r="IA1185" s="102"/>
      <c r="IB1185" s="102"/>
      <c r="IC1185" s="102"/>
      <c r="ID1185" s="102"/>
      <c r="IE1185" s="102"/>
      <c r="IF1185" s="102"/>
      <c r="IG1185" s="102"/>
      <c r="IH1185" s="102"/>
      <c r="II1185" s="102"/>
    </row>
    <row r="1186" spans="1:243" s="20" customFormat="1" hidden="1">
      <c r="A1186" s="93" t="s">
        <v>2626</v>
      </c>
      <c r="B1186" s="93" t="s">
        <v>1328</v>
      </c>
      <c r="C1186" s="94" t="s">
        <v>29</v>
      </c>
      <c r="D1186" s="58">
        <v>-17829.02</v>
      </c>
      <c r="E1186" s="58">
        <v>-2416.06</v>
      </c>
      <c r="F1186" s="58">
        <v>-13191.2</v>
      </c>
      <c r="G1186" s="58"/>
      <c r="H1186" s="58"/>
      <c r="I1186" s="58"/>
      <c r="J1186" s="58"/>
      <c r="K1186" s="58"/>
      <c r="HS1186" s="102"/>
      <c r="HT1186" s="102"/>
      <c r="HU1186" s="102"/>
      <c r="HV1186" s="102"/>
      <c r="HW1186" s="102"/>
      <c r="HX1186" s="102"/>
      <c r="HY1186" s="102"/>
      <c r="HZ1186" s="102"/>
      <c r="IA1186" s="102"/>
      <c r="IB1186" s="102"/>
      <c r="IC1186" s="102"/>
      <c r="ID1186" s="102"/>
      <c r="IE1186" s="102"/>
      <c r="IF1186" s="102"/>
      <c r="IG1186" s="102"/>
      <c r="IH1186" s="102"/>
      <c r="II1186" s="102"/>
    </row>
    <row r="1187" spans="1:243" s="20" customFormat="1" hidden="1">
      <c r="A1187" s="93" t="s">
        <v>2642</v>
      </c>
      <c r="B1187" s="93" t="s">
        <v>3337</v>
      </c>
      <c r="C1187" s="94" t="s">
        <v>173</v>
      </c>
      <c r="D1187" s="58"/>
      <c r="E1187" s="58"/>
      <c r="F1187" s="58">
        <v>-865.63</v>
      </c>
      <c r="G1187" s="58"/>
      <c r="H1187" s="58"/>
      <c r="I1187" s="58"/>
      <c r="J1187" s="58"/>
      <c r="K1187" s="58"/>
      <c r="HS1187" s="102"/>
      <c r="HT1187" s="102"/>
      <c r="HU1187" s="102"/>
      <c r="HV1187" s="102"/>
      <c r="HW1187" s="102"/>
      <c r="HX1187" s="102"/>
      <c r="HY1187" s="102"/>
      <c r="HZ1187" s="102"/>
      <c r="IA1187" s="102"/>
      <c r="IB1187" s="102"/>
      <c r="IC1187" s="102"/>
      <c r="ID1187" s="102"/>
      <c r="IE1187" s="102"/>
      <c r="IF1187" s="102"/>
      <c r="IG1187" s="102"/>
      <c r="IH1187" s="102"/>
      <c r="II1187" s="102"/>
    </row>
    <row r="1188" spans="1:243" s="20" customFormat="1" hidden="1">
      <c r="A1188" s="93" t="s">
        <v>2839</v>
      </c>
      <c r="B1188" s="93" t="s">
        <v>2644</v>
      </c>
      <c r="C1188" s="94" t="s">
        <v>488</v>
      </c>
      <c r="D1188" s="58">
        <v>-906.99</v>
      </c>
      <c r="E1188" s="58"/>
      <c r="F1188" s="58"/>
      <c r="G1188" s="58"/>
      <c r="H1188" s="58"/>
      <c r="I1188" s="58"/>
      <c r="J1188" s="58"/>
      <c r="K1188" s="58"/>
      <c r="HS1188" s="102"/>
      <c r="HT1188" s="102"/>
      <c r="HU1188" s="102"/>
      <c r="HV1188" s="102"/>
      <c r="HW1188" s="102"/>
      <c r="HX1188" s="102"/>
      <c r="HY1188" s="102"/>
      <c r="HZ1188" s="102"/>
      <c r="IA1188" s="102"/>
      <c r="IB1188" s="102"/>
      <c r="IC1188" s="102"/>
      <c r="ID1188" s="102"/>
      <c r="IE1188" s="102"/>
      <c r="IF1188" s="102"/>
      <c r="IG1188" s="102"/>
      <c r="IH1188" s="102"/>
      <c r="II1188" s="102"/>
    </row>
    <row r="1189" spans="1:243" s="20" customFormat="1" hidden="1">
      <c r="A1189" s="93" t="s">
        <v>2645</v>
      </c>
      <c r="B1189" s="93" t="s">
        <v>2646</v>
      </c>
      <c r="C1189" s="94" t="s">
        <v>29</v>
      </c>
      <c r="D1189" s="58">
        <v>-171.92</v>
      </c>
      <c r="E1189" s="58">
        <v>-2622.66</v>
      </c>
      <c r="F1189" s="58">
        <v>-95.71</v>
      </c>
      <c r="G1189" s="58"/>
      <c r="H1189" s="58"/>
      <c r="I1189" s="58"/>
      <c r="J1189" s="58"/>
      <c r="K1189" s="58"/>
      <c r="HS1189" s="102"/>
      <c r="HT1189" s="102"/>
      <c r="HU1189" s="102"/>
      <c r="HV1189" s="102"/>
      <c r="HW1189" s="102"/>
      <c r="HX1189" s="102"/>
      <c r="HY1189" s="102"/>
      <c r="HZ1189" s="102"/>
      <c r="IA1189" s="102"/>
      <c r="IB1189" s="102"/>
      <c r="IC1189" s="102"/>
      <c r="ID1189" s="102"/>
      <c r="IE1189" s="102"/>
      <c r="IF1189" s="102"/>
      <c r="IG1189" s="102"/>
      <c r="IH1189" s="102"/>
      <c r="II1189" s="102"/>
    </row>
    <row r="1190" spans="1:243" s="20" customFormat="1" hidden="1">
      <c r="A1190" s="93" t="s">
        <v>3015</v>
      </c>
      <c r="B1190" s="111" t="s">
        <v>2661</v>
      </c>
      <c r="C1190" s="123" t="s">
        <v>2106</v>
      </c>
      <c r="D1190" s="58"/>
      <c r="E1190" s="58"/>
      <c r="F1190" s="58">
        <v>-3936482.56</v>
      </c>
      <c r="G1190" s="58"/>
      <c r="H1190" s="58"/>
      <c r="I1190" s="58"/>
      <c r="J1190" s="58"/>
      <c r="K1190" s="58"/>
      <c r="HS1190" s="102"/>
      <c r="HT1190" s="102"/>
      <c r="HU1190" s="102"/>
      <c r="HV1190" s="102"/>
      <c r="HW1190" s="102"/>
      <c r="HX1190" s="102"/>
      <c r="HY1190" s="102"/>
      <c r="HZ1190" s="102"/>
      <c r="IA1190" s="102"/>
      <c r="IB1190" s="102"/>
      <c r="IC1190" s="102"/>
      <c r="ID1190" s="102"/>
      <c r="IE1190" s="102"/>
      <c r="IF1190" s="102"/>
      <c r="IG1190" s="102"/>
      <c r="IH1190" s="102"/>
      <c r="II1190" s="102"/>
    </row>
    <row r="1191" spans="1:243" s="20" customFormat="1" hidden="1">
      <c r="A1191" s="93" t="s">
        <v>3046</v>
      </c>
      <c r="B1191" s="111" t="s">
        <v>3047</v>
      </c>
      <c r="C1191" s="123" t="s">
        <v>537</v>
      </c>
      <c r="D1191" s="58"/>
      <c r="E1191" s="58">
        <v>-179.33</v>
      </c>
      <c r="F1191" s="58"/>
      <c r="G1191" s="58"/>
      <c r="H1191" s="58"/>
      <c r="I1191" s="58"/>
      <c r="J1191" s="58"/>
      <c r="K1191" s="58"/>
      <c r="HS1191" s="102"/>
      <c r="HT1191" s="102"/>
      <c r="HU1191" s="102"/>
      <c r="HV1191" s="102"/>
      <c r="HW1191" s="102"/>
      <c r="HX1191" s="102"/>
      <c r="HY1191" s="102"/>
      <c r="HZ1191" s="102"/>
      <c r="IA1191" s="102"/>
      <c r="IB1191" s="102"/>
      <c r="IC1191" s="102"/>
      <c r="ID1191" s="102"/>
      <c r="IE1191" s="102"/>
      <c r="IF1191" s="102"/>
      <c r="IG1191" s="102"/>
      <c r="IH1191" s="102"/>
      <c r="II1191" s="102"/>
    </row>
    <row r="1192" spans="1:243" s="20" customFormat="1" hidden="1">
      <c r="A1192" s="93" t="s">
        <v>2776</v>
      </c>
      <c r="B1192" s="93" t="s">
        <v>2777</v>
      </c>
      <c r="C1192" s="94" t="s">
        <v>1557</v>
      </c>
      <c r="D1192" s="58">
        <v>-27306.71</v>
      </c>
      <c r="E1192" s="58"/>
      <c r="F1192" s="58"/>
      <c r="G1192" s="58"/>
      <c r="H1192" s="58"/>
      <c r="I1192" s="58"/>
      <c r="J1192" s="58"/>
      <c r="K1192" s="58"/>
      <c r="HS1192" s="102"/>
      <c r="HT1192" s="102"/>
      <c r="HU1192" s="102"/>
      <c r="HV1192" s="102"/>
      <c r="HW1192" s="102"/>
      <c r="HX1192" s="102"/>
      <c r="HY1192" s="102"/>
      <c r="HZ1192" s="102"/>
      <c r="IA1192" s="102"/>
      <c r="IB1192" s="102"/>
      <c r="IC1192" s="102"/>
      <c r="ID1192" s="102"/>
      <c r="IE1192" s="102"/>
      <c r="IF1192" s="102"/>
      <c r="IG1192" s="102"/>
      <c r="IH1192" s="102"/>
      <c r="II1192" s="102"/>
    </row>
    <row r="1193" spans="1:243" s="20" customFormat="1" hidden="1">
      <c r="A1193" s="93" t="s">
        <v>2778</v>
      </c>
      <c r="B1193" s="93" t="s">
        <v>2779</v>
      </c>
      <c r="C1193" s="94" t="s">
        <v>1569</v>
      </c>
      <c r="D1193" s="58">
        <v>-23691.06</v>
      </c>
      <c r="E1193" s="58"/>
      <c r="F1193" s="58"/>
      <c r="G1193" s="58"/>
      <c r="H1193" s="58"/>
      <c r="I1193" s="58"/>
      <c r="J1193" s="58"/>
      <c r="K1193" s="58"/>
      <c r="HS1193" s="102"/>
      <c r="HT1193" s="102"/>
      <c r="HU1193" s="102"/>
      <c r="HV1193" s="102"/>
      <c r="HW1193" s="102"/>
      <c r="HX1193" s="102"/>
      <c r="HY1193" s="102"/>
      <c r="HZ1193" s="102"/>
      <c r="IA1193" s="102"/>
      <c r="IB1193" s="102"/>
      <c r="IC1193" s="102"/>
      <c r="ID1193" s="102"/>
      <c r="IE1193" s="102"/>
      <c r="IF1193" s="102"/>
      <c r="IG1193" s="102"/>
      <c r="IH1193" s="102"/>
      <c r="II1193" s="102"/>
    </row>
    <row r="1194" spans="1:243" s="20" customFormat="1" hidden="1">
      <c r="A1194" s="93" t="s">
        <v>3050</v>
      </c>
      <c r="B1194" s="93" t="s">
        <v>3051</v>
      </c>
      <c r="C1194" s="94" t="s">
        <v>3029</v>
      </c>
      <c r="D1194" s="58"/>
      <c r="E1194" s="58">
        <v>-37206</v>
      </c>
      <c r="F1194" s="58"/>
      <c r="G1194" s="58"/>
      <c r="H1194" s="58"/>
      <c r="I1194" s="58"/>
      <c r="J1194" s="58"/>
      <c r="K1194" s="58"/>
      <c r="HS1194" s="102"/>
      <c r="HT1194" s="102"/>
      <c r="HU1194" s="102"/>
      <c r="HV1194" s="102"/>
      <c r="HW1194" s="102"/>
      <c r="HX1194" s="102"/>
      <c r="HY1194" s="102"/>
      <c r="HZ1194" s="102"/>
      <c r="IA1194" s="102"/>
      <c r="IB1194" s="102"/>
      <c r="IC1194" s="102"/>
      <c r="ID1194" s="102"/>
      <c r="IE1194" s="102"/>
      <c r="IF1194" s="102"/>
      <c r="IG1194" s="102"/>
      <c r="IH1194" s="102"/>
      <c r="II1194" s="102"/>
    </row>
    <row r="1195" spans="1:243" s="20" customFormat="1" hidden="1">
      <c r="A1195" s="93" t="s">
        <v>3115</v>
      </c>
      <c r="B1195" s="93" t="s">
        <v>3116</v>
      </c>
      <c r="C1195" s="94" t="s">
        <v>3081</v>
      </c>
      <c r="D1195" s="58"/>
      <c r="E1195" s="58"/>
      <c r="F1195" s="58">
        <v>-4204.8599999999997</v>
      </c>
      <c r="G1195" s="58"/>
      <c r="H1195" s="58"/>
      <c r="I1195" s="58"/>
      <c r="J1195" s="58"/>
      <c r="K1195" s="58"/>
      <c r="HS1195" s="102"/>
      <c r="HT1195" s="102"/>
      <c r="HU1195" s="102"/>
      <c r="HV1195" s="102"/>
      <c r="HW1195" s="102"/>
      <c r="HX1195" s="102"/>
      <c r="HY1195" s="102"/>
      <c r="HZ1195" s="102"/>
      <c r="IA1195" s="102"/>
      <c r="IB1195" s="102"/>
      <c r="IC1195" s="102"/>
      <c r="ID1195" s="102"/>
      <c r="IE1195" s="102"/>
      <c r="IF1195" s="102"/>
      <c r="IG1195" s="102"/>
      <c r="IH1195" s="102"/>
      <c r="II1195" s="102"/>
    </row>
    <row r="1196" spans="1:243" s="20" customFormat="1" hidden="1">
      <c r="A1196" s="93" t="s">
        <v>3117</v>
      </c>
      <c r="B1196" s="93" t="s">
        <v>3118</v>
      </c>
      <c r="C1196" s="94" t="s">
        <v>3080</v>
      </c>
      <c r="D1196" s="58"/>
      <c r="E1196" s="58"/>
      <c r="F1196" s="58">
        <v>-77162.179999999993</v>
      </c>
      <c r="G1196" s="58"/>
      <c r="H1196" s="58"/>
      <c r="I1196" s="58"/>
      <c r="J1196" s="58"/>
      <c r="K1196" s="58"/>
      <c r="HS1196" s="102"/>
      <c r="HT1196" s="102"/>
      <c r="HU1196" s="102"/>
      <c r="HV1196" s="102"/>
      <c r="HW1196" s="102"/>
      <c r="HX1196" s="102"/>
      <c r="HY1196" s="102"/>
      <c r="HZ1196" s="102"/>
      <c r="IA1196" s="102"/>
      <c r="IB1196" s="102"/>
      <c r="IC1196" s="102"/>
      <c r="ID1196" s="102"/>
      <c r="IE1196" s="102"/>
      <c r="IF1196" s="102"/>
      <c r="IG1196" s="102"/>
      <c r="IH1196" s="102"/>
      <c r="II1196" s="102"/>
    </row>
    <row r="1197" spans="1:243" s="20" customFormat="1" hidden="1">
      <c r="A1197" s="93" t="s">
        <v>3422</v>
      </c>
      <c r="B1197" s="93" t="s">
        <v>3423</v>
      </c>
      <c r="C1197" s="94" t="s">
        <v>3401</v>
      </c>
      <c r="D1197" s="58"/>
      <c r="E1197" s="58"/>
      <c r="F1197" s="58">
        <v>-35802.51</v>
      </c>
      <c r="G1197" s="58"/>
      <c r="H1197" s="58"/>
      <c r="I1197" s="58"/>
      <c r="J1197" s="58"/>
      <c r="K1197" s="58"/>
      <c r="HS1197" s="102"/>
      <c r="HT1197" s="102"/>
      <c r="HU1197" s="102"/>
      <c r="HV1197" s="102"/>
      <c r="HW1197" s="102"/>
      <c r="HX1197" s="102"/>
      <c r="HY1197" s="102"/>
      <c r="HZ1197" s="102"/>
      <c r="IA1197" s="102"/>
      <c r="IB1197" s="102"/>
      <c r="IC1197" s="102"/>
      <c r="ID1197" s="102"/>
      <c r="IE1197" s="102"/>
      <c r="IF1197" s="102"/>
      <c r="IG1197" s="102"/>
      <c r="IH1197" s="102"/>
      <c r="II1197" s="102"/>
    </row>
    <row r="1198" spans="1:243" s="20" customFormat="1" hidden="1">
      <c r="A1198" s="93" t="s">
        <v>3333</v>
      </c>
      <c r="B1198" s="93" t="s">
        <v>3334</v>
      </c>
      <c r="C1198" s="94" t="s">
        <v>3328</v>
      </c>
      <c r="D1198" s="58"/>
      <c r="E1198" s="58"/>
      <c r="F1198" s="58">
        <v>-9384.2999999999993</v>
      </c>
      <c r="G1198" s="58"/>
      <c r="H1198" s="58"/>
      <c r="I1198" s="58"/>
      <c r="J1198" s="58"/>
      <c r="K1198" s="58"/>
      <c r="HS1198" s="102"/>
      <c r="HT1198" s="102"/>
      <c r="HU1198" s="102"/>
      <c r="HV1198" s="102"/>
      <c r="HW1198" s="102"/>
      <c r="HX1198" s="102"/>
      <c r="HY1198" s="102"/>
      <c r="HZ1198" s="102"/>
      <c r="IA1198" s="102"/>
      <c r="IB1198" s="102"/>
      <c r="IC1198" s="102"/>
      <c r="ID1198" s="102"/>
      <c r="IE1198" s="102"/>
      <c r="IF1198" s="102"/>
      <c r="IG1198" s="102"/>
      <c r="IH1198" s="102"/>
      <c r="II1198" s="102"/>
    </row>
    <row r="1199" spans="1:243" s="20" customFormat="1" hidden="1">
      <c r="A1199" s="93" t="s">
        <v>3026</v>
      </c>
      <c r="B1199" s="93" t="s">
        <v>1496</v>
      </c>
      <c r="C1199" s="94" t="s">
        <v>173</v>
      </c>
      <c r="D1199" s="58"/>
      <c r="E1199" s="58"/>
      <c r="F1199" s="58">
        <v>-806.96</v>
      </c>
      <c r="G1199" s="58"/>
      <c r="H1199" s="58"/>
      <c r="I1199" s="58"/>
      <c r="J1199" s="58"/>
      <c r="K1199" s="58"/>
      <c r="HS1199" s="102"/>
      <c r="HT1199" s="102"/>
      <c r="HU1199" s="102"/>
      <c r="HV1199" s="102"/>
      <c r="HW1199" s="102"/>
      <c r="HX1199" s="102"/>
      <c r="HY1199" s="102"/>
      <c r="HZ1199" s="102"/>
      <c r="IA1199" s="102"/>
      <c r="IB1199" s="102"/>
      <c r="IC1199" s="102"/>
      <c r="ID1199" s="102"/>
      <c r="IE1199" s="102"/>
      <c r="IF1199" s="102"/>
      <c r="IG1199" s="102"/>
      <c r="IH1199" s="102"/>
      <c r="II1199" s="102"/>
    </row>
    <row r="1200" spans="1:243" s="20" customFormat="1">
      <c r="A1200" s="119"/>
      <c r="B1200" s="129" t="s">
        <v>1526</v>
      </c>
      <c r="C1200" s="180"/>
      <c r="D1200" s="118">
        <f>SUM(D1201:D1323)</f>
        <v>-3326225.9899999998</v>
      </c>
      <c r="E1200" s="118">
        <f>SUM(E1201:E1323)</f>
        <v>-2805286.8400000008</v>
      </c>
      <c r="F1200" s="118">
        <f>SUM(F1201:F1323)</f>
        <v>-2662569.560000001</v>
      </c>
      <c r="G1200" s="118">
        <f>SUM(G1201:G1323)</f>
        <v>0</v>
      </c>
      <c r="H1200" s="118">
        <f>SUM(H1201:H1323)</f>
        <v>0</v>
      </c>
      <c r="I1200" s="58"/>
      <c r="J1200" s="58"/>
      <c r="K1200" s="58"/>
      <c r="HS1200" s="102"/>
      <c r="HT1200" s="102"/>
      <c r="HU1200" s="102"/>
      <c r="HV1200" s="102"/>
      <c r="HW1200" s="102"/>
      <c r="HX1200" s="102"/>
      <c r="HY1200" s="102"/>
      <c r="HZ1200" s="102"/>
      <c r="IA1200" s="102"/>
      <c r="IB1200" s="102"/>
      <c r="IC1200" s="102"/>
      <c r="ID1200" s="102"/>
      <c r="IE1200" s="102"/>
      <c r="IF1200" s="102"/>
      <c r="IG1200" s="102"/>
      <c r="IH1200" s="102"/>
      <c r="II1200" s="102"/>
    </row>
    <row r="1201" spans="1:243" s="20" customFormat="1" hidden="1">
      <c r="A1201" s="93" t="s">
        <v>1664</v>
      </c>
      <c r="B1201" s="111" t="s">
        <v>1665</v>
      </c>
      <c r="C1201" s="123" t="s">
        <v>29</v>
      </c>
      <c r="D1201" s="58">
        <v>-1364087.29</v>
      </c>
      <c r="E1201" s="58">
        <v>-1114615.3899999999</v>
      </c>
      <c r="F1201" s="58">
        <v>-1273280.26</v>
      </c>
      <c r="G1201" s="58"/>
      <c r="H1201" s="58"/>
      <c r="I1201" s="58"/>
      <c r="J1201" s="58"/>
      <c r="K1201" s="58"/>
      <c r="HS1201" s="102"/>
      <c r="HT1201" s="102"/>
      <c r="HU1201" s="102"/>
      <c r="HV1201" s="102"/>
      <c r="HW1201" s="102"/>
      <c r="HX1201" s="102"/>
      <c r="HY1201" s="102"/>
      <c r="HZ1201" s="102"/>
      <c r="IA1201" s="102"/>
      <c r="IB1201" s="102"/>
      <c r="IC1201" s="102"/>
      <c r="ID1201" s="102"/>
      <c r="IE1201" s="102"/>
      <c r="IF1201" s="102"/>
      <c r="IG1201" s="102"/>
      <c r="IH1201" s="102"/>
      <c r="II1201" s="102"/>
    </row>
    <row r="1202" spans="1:243" s="20" customFormat="1" hidden="1">
      <c r="A1202" s="93" t="s">
        <v>1666</v>
      </c>
      <c r="B1202" s="111" t="s">
        <v>2831</v>
      </c>
      <c r="C1202" s="123" t="s">
        <v>32</v>
      </c>
      <c r="D1202" s="58">
        <v>-568462.34</v>
      </c>
      <c r="E1202" s="58">
        <v>-464507.46</v>
      </c>
      <c r="F1202" s="58">
        <v>-530625.48</v>
      </c>
      <c r="G1202" s="58"/>
      <c r="H1202" s="58"/>
      <c r="I1202" s="58"/>
      <c r="J1202" s="58"/>
      <c r="K1202" s="58"/>
      <c r="HS1202" s="102"/>
      <c r="HT1202" s="102"/>
      <c r="HU1202" s="102"/>
      <c r="HV1202" s="102"/>
      <c r="HW1202" s="102"/>
      <c r="HX1202" s="102"/>
      <c r="HY1202" s="102"/>
      <c r="HZ1202" s="102"/>
      <c r="IA1202" s="102"/>
      <c r="IB1202" s="102"/>
      <c r="IC1202" s="102"/>
      <c r="ID1202" s="102"/>
      <c r="IE1202" s="102"/>
      <c r="IF1202" s="102"/>
      <c r="IG1202" s="102"/>
      <c r="IH1202" s="102"/>
      <c r="II1202" s="102"/>
    </row>
    <row r="1203" spans="1:243" s="20" customFormat="1" hidden="1">
      <c r="A1203" s="93" t="s">
        <v>1668</v>
      </c>
      <c r="B1203" s="111" t="s">
        <v>2832</v>
      </c>
      <c r="C1203" s="123" t="s">
        <v>35</v>
      </c>
      <c r="D1203" s="58">
        <v>-340929.39</v>
      </c>
      <c r="E1203" s="58">
        <v>-278572.13</v>
      </c>
      <c r="F1203" s="58">
        <v>-318222.58</v>
      </c>
      <c r="G1203" s="58"/>
      <c r="H1203" s="58"/>
      <c r="I1203" s="58"/>
      <c r="J1203" s="58"/>
      <c r="K1203" s="58"/>
      <c r="HS1203" s="102"/>
      <c r="HT1203" s="102"/>
      <c r="HU1203" s="102"/>
      <c r="HV1203" s="102"/>
      <c r="HW1203" s="102"/>
      <c r="HX1203" s="102"/>
      <c r="HY1203" s="102"/>
      <c r="HZ1203" s="102"/>
      <c r="IA1203" s="102"/>
      <c r="IB1203" s="102"/>
      <c r="IC1203" s="102"/>
      <c r="ID1203" s="102"/>
      <c r="IE1203" s="102"/>
      <c r="IF1203" s="102"/>
      <c r="IG1203" s="102"/>
      <c r="IH1203" s="102"/>
      <c r="II1203" s="102"/>
    </row>
    <row r="1204" spans="1:243" s="20" customFormat="1" hidden="1">
      <c r="A1204" s="93" t="s">
        <v>1672</v>
      </c>
      <c r="B1204" s="111" t="s">
        <v>1673</v>
      </c>
      <c r="C1204" s="123" t="s">
        <v>29</v>
      </c>
      <c r="D1204" s="58">
        <v>-3850.28</v>
      </c>
      <c r="E1204" s="58">
        <v>-11868.96</v>
      </c>
      <c r="F1204" s="58">
        <v>-4546.8500000000004</v>
      </c>
      <c r="G1204" s="58"/>
      <c r="H1204" s="58"/>
      <c r="I1204" s="58"/>
      <c r="J1204" s="58"/>
      <c r="K1204" s="58"/>
      <c r="HS1204" s="102"/>
      <c r="HT1204" s="102"/>
      <c r="HU1204" s="102"/>
      <c r="HV1204" s="102"/>
      <c r="HW1204" s="102"/>
      <c r="HX1204" s="102"/>
      <c r="HY1204" s="102"/>
      <c r="HZ1204" s="102"/>
      <c r="IA1204" s="102"/>
      <c r="IB1204" s="102"/>
      <c r="IC1204" s="102"/>
      <c r="ID1204" s="102"/>
      <c r="IE1204" s="102"/>
      <c r="IF1204" s="102"/>
      <c r="IG1204" s="102"/>
      <c r="IH1204" s="102"/>
      <c r="II1204" s="102"/>
    </row>
    <row r="1205" spans="1:243" s="20" customFormat="1" hidden="1">
      <c r="A1205" s="93" t="s">
        <v>1674</v>
      </c>
      <c r="B1205" s="111" t="s">
        <v>2840</v>
      </c>
      <c r="C1205" s="123" t="s">
        <v>32</v>
      </c>
      <c r="D1205" s="58">
        <v>-1616.02</v>
      </c>
      <c r="E1205" s="58">
        <v>-4959.75</v>
      </c>
      <c r="F1205" s="58">
        <v>-1900.05</v>
      </c>
      <c r="G1205" s="58"/>
      <c r="H1205" s="58"/>
      <c r="I1205" s="58"/>
      <c r="J1205" s="58"/>
      <c r="K1205" s="58"/>
      <c r="HS1205" s="102"/>
      <c r="HT1205" s="102"/>
      <c r="HU1205" s="102"/>
      <c r="HV1205" s="102"/>
      <c r="HW1205" s="102"/>
      <c r="HX1205" s="102"/>
      <c r="HY1205" s="102"/>
      <c r="HZ1205" s="102"/>
      <c r="IA1205" s="102"/>
      <c r="IB1205" s="102"/>
      <c r="IC1205" s="102"/>
      <c r="ID1205" s="102"/>
      <c r="IE1205" s="102"/>
      <c r="IF1205" s="102"/>
      <c r="IG1205" s="102"/>
      <c r="IH1205" s="102"/>
      <c r="II1205" s="102"/>
    </row>
    <row r="1206" spans="1:243" s="20" customFormat="1" hidden="1">
      <c r="A1206" s="93" t="s">
        <v>1676</v>
      </c>
      <c r="B1206" s="111" t="s">
        <v>2841</v>
      </c>
      <c r="C1206" s="123" t="s">
        <v>35</v>
      </c>
      <c r="D1206" s="58">
        <v>-952.91</v>
      </c>
      <c r="E1206" s="58">
        <v>-2956.11</v>
      </c>
      <c r="F1206" s="58">
        <v>-1131.6400000000001</v>
      </c>
      <c r="G1206" s="58"/>
      <c r="H1206" s="58"/>
      <c r="I1206" s="58"/>
      <c r="J1206" s="58"/>
      <c r="K1206" s="58"/>
      <c r="HS1206" s="102"/>
      <c r="HT1206" s="102"/>
      <c r="HU1206" s="102"/>
      <c r="HV1206" s="102"/>
      <c r="HW1206" s="102"/>
      <c r="HX1206" s="102"/>
      <c r="HY1206" s="102"/>
      <c r="HZ1206" s="102"/>
      <c r="IA1206" s="102"/>
      <c r="IB1206" s="102"/>
      <c r="IC1206" s="102"/>
      <c r="ID1206" s="102"/>
      <c r="IE1206" s="102"/>
      <c r="IF1206" s="102"/>
      <c r="IG1206" s="102"/>
      <c r="IH1206" s="102"/>
      <c r="II1206" s="102"/>
    </row>
    <row r="1207" spans="1:243" s="20" customFormat="1" hidden="1">
      <c r="A1207" s="93" t="s">
        <v>1680</v>
      </c>
      <c r="B1207" s="111" t="s">
        <v>1681</v>
      </c>
      <c r="C1207" s="123" t="s">
        <v>29</v>
      </c>
      <c r="D1207" s="58">
        <v>-12921.22</v>
      </c>
      <c r="E1207" s="58">
        <v>-9593.2000000000007</v>
      </c>
      <c r="F1207" s="58">
        <v>-1585.15</v>
      </c>
      <c r="G1207" s="58"/>
      <c r="H1207" s="58"/>
      <c r="I1207" s="58"/>
      <c r="J1207" s="58"/>
      <c r="K1207" s="58"/>
      <c r="HS1207" s="102"/>
      <c r="HT1207" s="102"/>
      <c r="HU1207" s="102"/>
      <c r="HV1207" s="102"/>
      <c r="HW1207" s="102"/>
      <c r="HX1207" s="102"/>
      <c r="HY1207" s="102"/>
      <c r="HZ1207" s="102"/>
      <c r="IA1207" s="102"/>
      <c r="IB1207" s="102"/>
      <c r="IC1207" s="102"/>
      <c r="ID1207" s="102"/>
      <c r="IE1207" s="102"/>
      <c r="IF1207" s="102"/>
      <c r="IG1207" s="102"/>
      <c r="IH1207" s="102"/>
      <c r="II1207" s="102"/>
    </row>
    <row r="1208" spans="1:243" s="20" customFormat="1" hidden="1">
      <c r="A1208" s="93" t="s">
        <v>1682</v>
      </c>
      <c r="B1208" s="111" t="s">
        <v>1683</v>
      </c>
      <c r="C1208" s="123" t="s">
        <v>32</v>
      </c>
      <c r="D1208" s="58">
        <v>-5387.34</v>
      </c>
      <c r="E1208" s="58">
        <v>-3997.75</v>
      </c>
      <c r="F1208" s="58">
        <v>-660.88</v>
      </c>
      <c r="G1208" s="58"/>
      <c r="H1208" s="58"/>
      <c r="I1208" s="58"/>
      <c r="J1208" s="58"/>
      <c r="K1208" s="58"/>
      <c r="HS1208" s="102"/>
      <c r="HT1208" s="102"/>
      <c r="HU1208" s="102"/>
      <c r="HV1208" s="102"/>
      <c r="HW1208" s="102"/>
      <c r="HX1208" s="102"/>
      <c r="HY1208" s="102"/>
      <c r="HZ1208" s="102"/>
      <c r="IA1208" s="102"/>
      <c r="IB1208" s="102"/>
      <c r="IC1208" s="102"/>
      <c r="ID1208" s="102"/>
      <c r="IE1208" s="102"/>
      <c r="IF1208" s="102"/>
      <c r="IG1208" s="102"/>
      <c r="IH1208" s="102"/>
      <c r="II1208" s="102"/>
    </row>
    <row r="1209" spans="1:243" s="20" customFormat="1" hidden="1">
      <c r="A1209" s="93" t="s">
        <v>1684</v>
      </c>
      <c r="B1209" s="111" t="s">
        <v>1685</v>
      </c>
      <c r="C1209" s="123" t="s">
        <v>35</v>
      </c>
      <c r="D1209" s="58">
        <v>-3230.9</v>
      </c>
      <c r="E1209" s="58">
        <v>-2397.27</v>
      </c>
      <c r="F1209" s="58">
        <v>-395.88</v>
      </c>
      <c r="G1209" s="58"/>
      <c r="H1209" s="58"/>
      <c r="I1209" s="58"/>
      <c r="J1209" s="58"/>
      <c r="K1209" s="58"/>
      <c r="HS1209" s="102"/>
      <c r="HT1209" s="102"/>
      <c r="HU1209" s="102"/>
      <c r="HV1209" s="102"/>
      <c r="HW1209" s="102"/>
      <c r="HX1209" s="102"/>
      <c r="HY1209" s="102"/>
      <c r="HZ1209" s="102"/>
      <c r="IA1209" s="102"/>
      <c r="IB1209" s="102"/>
      <c r="IC1209" s="102"/>
      <c r="ID1209" s="102"/>
      <c r="IE1209" s="102"/>
      <c r="IF1209" s="102"/>
      <c r="IG1209" s="102"/>
      <c r="IH1209" s="102"/>
      <c r="II1209" s="102"/>
    </row>
    <row r="1210" spans="1:243" s="20" customFormat="1" hidden="1">
      <c r="A1210" s="93" t="s">
        <v>1688</v>
      </c>
      <c r="B1210" s="111" t="s">
        <v>1689</v>
      </c>
      <c r="C1210" s="123" t="s">
        <v>29</v>
      </c>
      <c r="D1210" s="58">
        <v>-312428.27</v>
      </c>
      <c r="E1210" s="58">
        <v>-240648.16</v>
      </c>
      <c r="F1210" s="58">
        <v>-186820.06</v>
      </c>
      <c r="G1210" s="58"/>
      <c r="H1210" s="58"/>
      <c r="I1210" s="58"/>
      <c r="J1210" s="58"/>
      <c r="K1210" s="58"/>
      <c r="HS1210" s="102"/>
      <c r="HT1210" s="102"/>
      <c r="HU1210" s="102"/>
      <c r="HV1210" s="102"/>
      <c r="HW1210" s="102"/>
      <c r="HX1210" s="102"/>
      <c r="HY1210" s="102"/>
      <c r="HZ1210" s="102"/>
      <c r="IA1210" s="102"/>
      <c r="IB1210" s="102"/>
      <c r="IC1210" s="102"/>
      <c r="ID1210" s="102"/>
      <c r="IE1210" s="102"/>
      <c r="IF1210" s="102"/>
      <c r="IG1210" s="102"/>
      <c r="IH1210" s="102"/>
      <c r="II1210" s="102"/>
    </row>
    <row r="1211" spans="1:243" s="20" customFormat="1" hidden="1">
      <c r="A1211" s="93" t="s">
        <v>1690</v>
      </c>
      <c r="B1211" s="111" t="s">
        <v>1691</v>
      </c>
      <c r="C1211" s="123" t="s">
        <v>32</v>
      </c>
      <c r="D1211" s="58">
        <v>-130527.23</v>
      </c>
      <c r="E1211" s="58">
        <v>-100520</v>
      </c>
      <c r="F1211" s="58">
        <v>-77992.160000000003</v>
      </c>
      <c r="G1211" s="58"/>
      <c r="H1211" s="58"/>
      <c r="I1211" s="58"/>
      <c r="J1211" s="58"/>
      <c r="K1211" s="58"/>
      <c r="HS1211" s="102"/>
      <c r="HT1211" s="102"/>
      <c r="HU1211" s="102"/>
      <c r="HV1211" s="102"/>
      <c r="HW1211" s="102"/>
      <c r="HX1211" s="102"/>
      <c r="HY1211" s="102"/>
      <c r="HZ1211" s="102"/>
      <c r="IA1211" s="102"/>
      <c r="IB1211" s="102"/>
      <c r="IC1211" s="102"/>
      <c r="ID1211" s="102"/>
      <c r="IE1211" s="102"/>
      <c r="IF1211" s="102"/>
      <c r="IG1211" s="102"/>
      <c r="IH1211" s="102"/>
      <c r="II1211" s="102"/>
    </row>
    <row r="1212" spans="1:243" s="20" customFormat="1" hidden="1">
      <c r="A1212" s="93" t="s">
        <v>1692</v>
      </c>
      <c r="B1212" s="111" t="s">
        <v>2842</v>
      </c>
      <c r="C1212" s="123" t="s">
        <v>35</v>
      </c>
      <c r="D1212" s="58">
        <v>-77777.94</v>
      </c>
      <c r="E1212" s="58">
        <v>-59919.1</v>
      </c>
      <c r="F1212" s="58">
        <v>-46548.74</v>
      </c>
      <c r="G1212" s="58"/>
      <c r="H1212" s="58"/>
      <c r="I1212" s="58"/>
      <c r="J1212" s="58"/>
      <c r="K1212" s="58"/>
      <c r="HS1212" s="102"/>
      <c r="HT1212" s="102"/>
      <c r="HU1212" s="102"/>
      <c r="HV1212" s="102"/>
      <c r="HW1212" s="102"/>
      <c r="HX1212" s="102"/>
      <c r="HY1212" s="102"/>
      <c r="HZ1212" s="102"/>
      <c r="IA1212" s="102"/>
      <c r="IB1212" s="102"/>
      <c r="IC1212" s="102"/>
      <c r="ID1212" s="102"/>
      <c r="IE1212" s="102"/>
      <c r="IF1212" s="102"/>
      <c r="IG1212" s="102"/>
      <c r="IH1212" s="102"/>
      <c r="II1212" s="102"/>
    </row>
    <row r="1213" spans="1:243" s="20" customFormat="1" hidden="1">
      <c r="A1213" s="93" t="s">
        <v>2909</v>
      </c>
      <c r="B1213" s="93" t="s">
        <v>1698</v>
      </c>
      <c r="C1213" s="94" t="s">
        <v>29</v>
      </c>
      <c r="D1213" s="58"/>
      <c r="E1213" s="58">
        <v>-532.79999999999995</v>
      </c>
      <c r="F1213" s="58">
        <v>-48.58</v>
      </c>
      <c r="G1213" s="58"/>
      <c r="H1213" s="58"/>
      <c r="I1213" s="58"/>
      <c r="J1213" s="58"/>
      <c r="K1213" s="58"/>
      <c r="HS1213" s="102"/>
      <c r="HT1213" s="102"/>
      <c r="HU1213" s="102"/>
      <c r="HV1213" s="102"/>
      <c r="HW1213" s="102"/>
      <c r="HX1213" s="102"/>
      <c r="HY1213" s="102"/>
      <c r="HZ1213" s="102"/>
      <c r="IA1213" s="102"/>
      <c r="IB1213" s="102"/>
      <c r="IC1213" s="102"/>
      <c r="ID1213" s="102"/>
      <c r="IE1213" s="102"/>
      <c r="IF1213" s="102"/>
      <c r="IG1213" s="102"/>
      <c r="IH1213" s="102"/>
      <c r="II1213" s="102"/>
    </row>
    <row r="1214" spans="1:243" s="20" customFormat="1" hidden="1">
      <c r="A1214" s="93" t="s">
        <v>2910</v>
      </c>
      <c r="B1214" s="93" t="s">
        <v>1700</v>
      </c>
      <c r="C1214" s="94" t="s">
        <v>32</v>
      </c>
      <c r="D1214" s="58"/>
      <c r="E1214" s="58">
        <v>-222</v>
      </c>
      <c r="F1214" s="58">
        <v>-20.239999999999998</v>
      </c>
      <c r="G1214" s="58"/>
      <c r="H1214" s="58"/>
      <c r="I1214" s="58"/>
      <c r="J1214" s="58"/>
      <c r="K1214" s="58"/>
      <c r="HS1214" s="102"/>
      <c r="HT1214" s="102"/>
      <c r="HU1214" s="102"/>
      <c r="HV1214" s="102"/>
      <c r="HW1214" s="102"/>
      <c r="HX1214" s="102"/>
      <c r="HY1214" s="102"/>
      <c r="HZ1214" s="102"/>
      <c r="IA1214" s="102"/>
      <c r="IB1214" s="102"/>
      <c r="IC1214" s="102"/>
      <c r="ID1214" s="102"/>
      <c r="IE1214" s="102"/>
      <c r="IF1214" s="102"/>
      <c r="IG1214" s="102"/>
      <c r="IH1214" s="102"/>
      <c r="II1214" s="102"/>
    </row>
    <row r="1215" spans="1:243" s="20" customFormat="1" hidden="1">
      <c r="A1215" s="93" t="s">
        <v>2911</v>
      </c>
      <c r="B1215" s="93" t="s">
        <v>1702</v>
      </c>
      <c r="C1215" s="94" t="s">
        <v>35</v>
      </c>
      <c r="D1215" s="58"/>
      <c r="E1215" s="58">
        <v>-133.21</v>
      </c>
      <c r="F1215" s="58">
        <v>-12.14</v>
      </c>
      <c r="G1215" s="58"/>
      <c r="H1215" s="58"/>
      <c r="I1215" s="58"/>
      <c r="J1215" s="58"/>
      <c r="K1215" s="58"/>
      <c r="HS1215" s="102"/>
      <c r="HT1215" s="102"/>
      <c r="HU1215" s="102"/>
      <c r="HV1215" s="102"/>
      <c r="HW1215" s="102"/>
      <c r="HX1215" s="102"/>
      <c r="HY1215" s="102"/>
      <c r="HZ1215" s="102"/>
      <c r="IA1215" s="102"/>
      <c r="IB1215" s="102"/>
      <c r="IC1215" s="102"/>
      <c r="ID1215" s="102"/>
      <c r="IE1215" s="102"/>
      <c r="IF1215" s="102"/>
      <c r="IG1215" s="102"/>
      <c r="IH1215" s="102"/>
      <c r="II1215" s="102"/>
    </row>
    <row r="1216" spans="1:243" s="20" customFormat="1" ht="12.75" hidden="1" customHeight="1">
      <c r="A1216" s="93" t="s">
        <v>1716</v>
      </c>
      <c r="B1216" s="111" t="s">
        <v>1717</v>
      </c>
      <c r="C1216" s="123" t="s">
        <v>29</v>
      </c>
      <c r="D1216" s="58">
        <v>-7.52</v>
      </c>
      <c r="E1216" s="58">
        <v>-13685.66</v>
      </c>
      <c r="F1216" s="58"/>
      <c r="G1216" s="58"/>
      <c r="H1216" s="58"/>
      <c r="I1216" s="58"/>
      <c r="J1216" s="58"/>
      <c r="K1216" s="58"/>
      <c r="HS1216" s="102"/>
      <c r="HT1216" s="102"/>
      <c r="HU1216" s="102"/>
      <c r="HV1216" s="102"/>
      <c r="HW1216" s="102"/>
      <c r="HX1216" s="102"/>
      <c r="HY1216" s="102"/>
      <c r="HZ1216" s="102"/>
      <c r="IA1216" s="102"/>
      <c r="IB1216" s="102"/>
      <c r="IC1216" s="102"/>
      <c r="ID1216" s="102"/>
      <c r="IE1216" s="102"/>
      <c r="IF1216" s="102"/>
      <c r="IG1216" s="102"/>
      <c r="IH1216" s="102"/>
      <c r="II1216" s="102"/>
    </row>
    <row r="1217" spans="1:243" s="20" customFormat="1" hidden="1">
      <c r="A1217" s="93" t="s">
        <v>1718</v>
      </c>
      <c r="B1217" s="111" t="s">
        <v>1719</v>
      </c>
      <c r="C1217" s="123" t="s">
        <v>32</v>
      </c>
      <c r="D1217" s="58">
        <v>-3.14</v>
      </c>
      <c r="E1217" s="58">
        <v>-5702.36</v>
      </c>
      <c r="F1217" s="58"/>
      <c r="G1217" s="58"/>
      <c r="H1217" s="58"/>
      <c r="I1217" s="58"/>
      <c r="J1217" s="58"/>
      <c r="K1217" s="58"/>
      <c r="HS1217" s="102"/>
      <c r="HT1217" s="102"/>
      <c r="HU1217" s="102"/>
      <c r="HV1217" s="102"/>
      <c r="HW1217" s="102"/>
      <c r="HX1217" s="102"/>
      <c r="HY1217" s="102"/>
      <c r="HZ1217" s="102"/>
      <c r="IA1217" s="102"/>
      <c r="IB1217" s="102"/>
      <c r="IC1217" s="102"/>
      <c r="ID1217" s="102"/>
      <c r="IE1217" s="102"/>
      <c r="IF1217" s="102"/>
      <c r="IG1217" s="102"/>
      <c r="IH1217" s="102"/>
      <c r="II1217" s="102"/>
    </row>
    <row r="1218" spans="1:243" s="20" customFormat="1" hidden="1">
      <c r="A1218" s="93" t="s">
        <v>1720</v>
      </c>
      <c r="B1218" s="111" t="s">
        <v>1721</v>
      </c>
      <c r="C1218" s="123" t="s">
        <v>35</v>
      </c>
      <c r="D1218" s="58">
        <v>-1.88</v>
      </c>
      <c r="E1218" s="58">
        <v>-3421.42</v>
      </c>
      <c r="F1218" s="58"/>
      <c r="G1218" s="58"/>
      <c r="H1218" s="58"/>
      <c r="I1218" s="58"/>
      <c r="J1218" s="58"/>
      <c r="K1218" s="58"/>
      <c r="HS1218" s="102"/>
      <c r="HT1218" s="102"/>
      <c r="HU1218" s="102"/>
      <c r="HV1218" s="102"/>
      <c r="HW1218" s="102"/>
      <c r="HX1218" s="102"/>
      <c r="HY1218" s="102"/>
      <c r="HZ1218" s="102"/>
      <c r="IA1218" s="102"/>
      <c r="IB1218" s="102"/>
      <c r="IC1218" s="102"/>
      <c r="ID1218" s="102"/>
      <c r="IE1218" s="102"/>
      <c r="IF1218" s="102"/>
      <c r="IG1218" s="102"/>
      <c r="IH1218" s="102"/>
      <c r="II1218" s="102"/>
    </row>
    <row r="1219" spans="1:243" s="20" customFormat="1" hidden="1">
      <c r="A1219" s="93" t="s">
        <v>1724</v>
      </c>
      <c r="B1219" s="111" t="s">
        <v>1725</v>
      </c>
      <c r="C1219" s="123" t="s">
        <v>29</v>
      </c>
      <c r="D1219" s="58">
        <v>-637.29</v>
      </c>
      <c r="E1219" s="58">
        <v>-60.87</v>
      </c>
      <c r="F1219" s="58">
        <v>-323.39</v>
      </c>
      <c r="G1219" s="58"/>
      <c r="H1219" s="58"/>
      <c r="I1219" s="58"/>
      <c r="J1219" s="58"/>
      <c r="K1219" s="58"/>
      <c r="HS1219" s="102"/>
      <c r="HT1219" s="102"/>
      <c r="HU1219" s="102"/>
      <c r="HV1219" s="102"/>
      <c r="HW1219" s="102"/>
      <c r="HX1219" s="102"/>
      <c r="HY1219" s="102"/>
      <c r="HZ1219" s="102"/>
      <c r="IA1219" s="102"/>
      <c r="IB1219" s="102"/>
      <c r="IC1219" s="102"/>
      <c r="ID1219" s="102"/>
      <c r="IE1219" s="102"/>
      <c r="IF1219" s="102"/>
      <c r="IG1219" s="102"/>
      <c r="IH1219" s="102"/>
      <c r="II1219" s="102"/>
    </row>
    <row r="1220" spans="1:243" s="20" customFormat="1" hidden="1">
      <c r="A1220" s="93" t="s">
        <v>1726</v>
      </c>
      <c r="B1220" s="111" t="s">
        <v>1727</v>
      </c>
      <c r="C1220" s="123" t="s">
        <v>32</v>
      </c>
      <c r="D1220" s="58">
        <v>-265.55</v>
      </c>
      <c r="E1220" s="58">
        <v>-25.39</v>
      </c>
      <c r="F1220" s="58">
        <v>-134.76</v>
      </c>
      <c r="G1220" s="58"/>
      <c r="H1220" s="58"/>
      <c r="I1220" s="58"/>
      <c r="J1220" s="58"/>
      <c r="K1220" s="58"/>
      <c r="HS1220" s="102"/>
      <c r="HT1220" s="102"/>
      <c r="HU1220" s="102"/>
      <c r="HV1220" s="102"/>
      <c r="HW1220" s="102"/>
      <c r="HX1220" s="102"/>
      <c r="HY1220" s="102"/>
      <c r="HZ1220" s="102"/>
      <c r="IA1220" s="102"/>
      <c r="IB1220" s="102"/>
      <c r="IC1220" s="102"/>
      <c r="ID1220" s="102"/>
      <c r="IE1220" s="102"/>
      <c r="IF1220" s="102"/>
      <c r="IG1220" s="102"/>
      <c r="IH1220" s="102"/>
      <c r="II1220" s="102"/>
    </row>
    <row r="1221" spans="1:243" s="20" customFormat="1" hidden="1">
      <c r="A1221" s="93" t="s">
        <v>1728</v>
      </c>
      <c r="B1221" s="111" t="s">
        <v>1729</v>
      </c>
      <c r="C1221" s="123" t="s">
        <v>35</v>
      </c>
      <c r="D1221" s="58">
        <v>-159.33000000000001</v>
      </c>
      <c r="E1221" s="58">
        <v>-15.18</v>
      </c>
      <c r="F1221" s="58">
        <v>-80.84</v>
      </c>
      <c r="G1221" s="58"/>
      <c r="H1221" s="58"/>
      <c r="I1221" s="58"/>
      <c r="J1221" s="58"/>
      <c r="K1221" s="58"/>
      <c r="HS1221" s="102"/>
      <c r="HT1221" s="102"/>
      <c r="HU1221" s="102"/>
      <c r="HV1221" s="102"/>
      <c r="HW1221" s="102"/>
      <c r="HX1221" s="102"/>
      <c r="HY1221" s="102"/>
      <c r="HZ1221" s="102"/>
      <c r="IA1221" s="102"/>
      <c r="IB1221" s="102"/>
      <c r="IC1221" s="102"/>
      <c r="ID1221" s="102"/>
      <c r="IE1221" s="102"/>
      <c r="IF1221" s="102"/>
      <c r="IG1221" s="102"/>
      <c r="IH1221" s="102"/>
      <c r="II1221" s="102"/>
    </row>
    <row r="1222" spans="1:243" s="20" customFormat="1" hidden="1">
      <c r="A1222" s="93" t="s">
        <v>1732</v>
      </c>
      <c r="B1222" s="111" t="s">
        <v>2843</v>
      </c>
      <c r="C1222" s="123" t="s">
        <v>29</v>
      </c>
      <c r="D1222" s="58">
        <v>-1869.81</v>
      </c>
      <c r="E1222" s="58">
        <v>-5830.35</v>
      </c>
      <c r="F1222" s="58">
        <v>-1746.85</v>
      </c>
      <c r="G1222" s="58"/>
      <c r="H1222" s="58"/>
      <c r="I1222" s="58"/>
      <c r="J1222" s="58"/>
      <c r="K1222" s="58"/>
      <c r="HS1222" s="102"/>
      <c r="HT1222" s="102"/>
      <c r="HU1222" s="102"/>
      <c r="HV1222" s="102"/>
      <c r="HW1222" s="102"/>
      <c r="HX1222" s="102"/>
      <c r="HY1222" s="102"/>
      <c r="HZ1222" s="102"/>
      <c r="IA1222" s="102"/>
      <c r="IB1222" s="102"/>
      <c r="IC1222" s="102"/>
      <c r="ID1222" s="102"/>
      <c r="IE1222" s="102"/>
      <c r="IF1222" s="102"/>
      <c r="IG1222" s="102"/>
      <c r="IH1222" s="102"/>
      <c r="II1222" s="102"/>
    </row>
    <row r="1223" spans="1:243" s="20" customFormat="1" hidden="1">
      <c r="A1223" s="93" t="s">
        <v>1734</v>
      </c>
      <c r="B1223" s="111" t="s">
        <v>1735</v>
      </c>
      <c r="C1223" s="123" t="s">
        <v>32</v>
      </c>
      <c r="D1223" s="58">
        <v>-779.11</v>
      </c>
      <c r="E1223" s="58">
        <v>-2429.36</v>
      </c>
      <c r="F1223" s="58">
        <v>-727.9</v>
      </c>
      <c r="G1223" s="58"/>
      <c r="H1223" s="58"/>
      <c r="I1223" s="58"/>
      <c r="J1223" s="58"/>
      <c r="K1223" s="58"/>
      <c r="HS1223" s="102"/>
      <c r="HT1223" s="102"/>
      <c r="HU1223" s="102"/>
      <c r="HV1223" s="102"/>
      <c r="HW1223" s="102"/>
      <c r="HX1223" s="102"/>
      <c r="HY1223" s="102"/>
      <c r="HZ1223" s="102"/>
      <c r="IA1223" s="102"/>
      <c r="IB1223" s="102"/>
      <c r="IC1223" s="102"/>
      <c r="ID1223" s="102"/>
      <c r="IE1223" s="102"/>
      <c r="IF1223" s="102"/>
      <c r="IG1223" s="102"/>
      <c r="IH1223" s="102"/>
      <c r="II1223" s="102"/>
    </row>
    <row r="1224" spans="1:243" s="20" customFormat="1" hidden="1">
      <c r="A1224" s="93" t="s">
        <v>1736</v>
      </c>
      <c r="B1224" s="111" t="s">
        <v>1737</v>
      </c>
      <c r="C1224" s="123" t="s">
        <v>35</v>
      </c>
      <c r="D1224" s="58">
        <v>-467.55</v>
      </c>
      <c r="E1224" s="58">
        <v>-1457.6</v>
      </c>
      <c r="F1224" s="58">
        <v>-436.81</v>
      </c>
      <c r="G1224" s="58"/>
      <c r="H1224" s="58"/>
      <c r="I1224" s="58"/>
      <c r="J1224" s="58"/>
      <c r="K1224" s="58"/>
      <c r="HS1224" s="102"/>
      <c r="HT1224" s="102"/>
      <c r="HU1224" s="102"/>
      <c r="HV1224" s="102"/>
      <c r="HW1224" s="102"/>
      <c r="HX1224" s="102"/>
      <c r="HY1224" s="102"/>
      <c r="HZ1224" s="102"/>
      <c r="IA1224" s="102"/>
      <c r="IB1224" s="102"/>
      <c r="IC1224" s="102"/>
      <c r="ID1224" s="102"/>
      <c r="IE1224" s="102"/>
      <c r="IF1224" s="102"/>
      <c r="IG1224" s="102"/>
      <c r="IH1224" s="102"/>
      <c r="II1224" s="102"/>
    </row>
    <row r="1225" spans="1:243" s="20" customFormat="1" hidden="1">
      <c r="A1225" s="93" t="s">
        <v>1740</v>
      </c>
      <c r="B1225" s="111" t="s">
        <v>2844</v>
      </c>
      <c r="C1225" s="123" t="s">
        <v>29</v>
      </c>
      <c r="D1225" s="58">
        <v>-43962.36</v>
      </c>
      <c r="E1225" s="58">
        <v>-115068.62</v>
      </c>
      <c r="F1225" s="58">
        <v>-17709.16</v>
      </c>
      <c r="G1225" s="58"/>
      <c r="H1225" s="58"/>
      <c r="I1225" s="58"/>
      <c r="J1225" s="58"/>
      <c r="K1225" s="58"/>
      <c r="HS1225" s="102"/>
      <c r="HT1225" s="102"/>
      <c r="HU1225" s="102"/>
      <c r="HV1225" s="102"/>
      <c r="HW1225" s="102"/>
      <c r="HX1225" s="102"/>
      <c r="HY1225" s="102"/>
      <c r="HZ1225" s="102"/>
      <c r="IA1225" s="102"/>
      <c r="IB1225" s="102"/>
      <c r="IC1225" s="102"/>
      <c r="ID1225" s="102"/>
      <c r="IE1225" s="102"/>
      <c r="IF1225" s="102"/>
      <c r="IG1225" s="102"/>
      <c r="IH1225" s="102"/>
      <c r="II1225" s="102"/>
    </row>
    <row r="1226" spans="1:243" s="20" customFormat="1" hidden="1">
      <c r="A1226" s="93" t="s">
        <v>1742</v>
      </c>
      <c r="B1226" s="111" t="s">
        <v>1743</v>
      </c>
      <c r="C1226" s="123" t="s">
        <v>32</v>
      </c>
      <c r="D1226" s="58">
        <v>-18332.59</v>
      </c>
      <c r="E1226" s="58">
        <v>-47950.28</v>
      </c>
      <c r="F1226" s="58">
        <v>-7383.62</v>
      </c>
      <c r="G1226" s="58"/>
      <c r="H1226" s="58"/>
      <c r="I1226" s="58"/>
      <c r="J1226" s="58"/>
      <c r="K1226" s="58"/>
      <c r="HS1226" s="102"/>
      <c r="HT1226" s="102"/>
      <c r="HU1226" s="102"/>
      <c r="HV1226" s="102"/>
      <c r="HW1226" s="102"/>
      <c r="HX1226" s="102"/>
      <c r="HY1226" s="102"/>
      <c r="HZ1226" s="102"/>
      <c r="IA1226" s="102"/>
      <c r="IB1226" s="102"/>
      <c r="IC1226" s="102"/>
      <c r="ID1226" s="102"/>
      <c r="IE1226" s="102"/>
      <c r="IF1226" s="102"/>
      <c r="IG1226" s="102"/>
      <c r="IH1226" s="102"/>
      <c r="II1226" s="102"/>
    </row>
    <row r="1227" spans="1:243" s="20" customFormat="1" hidden="1">
      <c r="A1227" s="93" t="s">
        <v>1744</v>
      </c>
      <c r="B1227" s="111" t="s">
        <v>1745</v>
      </c>
      <c r="C1227" s="123" t="s">
        <v>35</v>
      </c>
      <c r="D1227" s="58">
        <v>-10992.03</v>
      </c>
      <c r="E1227" s="58">
        <v>-28760.97</v>
      </c>
      <c r="F1227" s="58">
        <v>-4420.05</v>
      </c>
      <c r="G1227" s="58"/>
      <c r="H1227" s="58"/>
      <c r="I1227" s="58"/>
      <c r="J1227" s="58"/>
      <c r="K1227" s="58"/>
      <c r="HS1227" s="102"/>
      <c r="HT1227" s="102"/>
      <c r="HU1227" s="102"/>
      <c r="HV1227" s="102"/>
      <c r="HW1227" s="102"/>
      <c r="HX1227" s="102"/>
      <c r="HY1227" s="102"/>
      <c r="HZ1227" s="102"/>
      <c r="IA1227" s="102"/>
      <c r="IB1227" s="102"/>
      <c r="IC1227" s="102"/>
      <c r="ID1227" s="102"/>
      <c r="IE1227" s="102"/>
      <c r="IF1227" s="102"/>
      <c r="IG1227" s="102"/>
      <c r="IH1227" s="102"/>
      <c r="II1227" s="102"/>
    </row>
    <row r="1228" spans="1:243" s="20" customFormat="1" hidden="1">
      <c r="A1228" s="93" t="s">
        <v>1784</v>
      </c>
      <c r="B1228" s="111" t="s">
        <v>124</v>
      </c>
      <c r="C1228" s="123" t="s">
        <v>123</v>
      </c>
      <c r="D1228" s="58">
        <v>-15.7</v>
      </c>
      <c r="E1228" s="58">
        <v>-7.56</v>
      </c>
      <c r="F1228" s="58">
        <v>-2.64</v>
      </c>
      <c r="G1228" s="58"/>
      <c r="H1228" s="58"/>
      <c r="I1228" s="58"/>
      <c r="J1228" s="58"/>
      <c r="K1228" s="58"/>
      <c r="HS1228" s="102"/>
      <c r="HT1228" s="102"/>
      <c r="HU1228" s="102"/>
      <c r="HV1228" s="102"/>
      <c r="HW1228" s="102"/>
      <c r="HX1228" s="102"/>
      <c r="HY1228" s="102"/>
      <c r="HZ1228" s="102"/>
      <c r="IA1228" s="102"/>
      <c r="IB1228" s="102"/>
      <c r="IC1228" s="102"/>
      <c r="ID1228" s="102"/>
      <c r="IE1228" s="102"/>
      <c r="IF1228" s="102"/>
      <c r="IG1228" s="102"/>
      <c r="IH1228" s="102"/>
      <c r="II1228" s="102"/>
    </row>
    <row r="1229" spans="1:243" s="20" customFormat="1" hidden="1">
      <c r="A1229" s="93" t="s">
        <v>1786</v>
      </c>
      <c r="B1229" s="111" t="s">
        <v>124</v>
      </c>
      <c r="C1229" s="123" t="s">
        <v>123</v>
      </c>
      <c r="D1229" s="58">
        <v>-317.98</v>
      </c>
      <c r="E1229" s="58">
        <v>-410.82</v>
      </c>
      <c r="F1229" s="58">
        <v>-45.57</v>
      </c>
      <c r="G1229" s="58"/>
      <c r="H1229" s="58"/>
      <c r="I1229" s="58"/>
      <c r="J1229" s="58"/>
      <c r="K1229" s="58"/>
      <c r="HS1229" s="102"/>
      <c r="HT1229" s="102"/>
      <c r="HU1229" s="102"/>
      <c r="HV1229" s="102"/>
      <c r="HW1229" s="102"/>
      <c r="HX1229" s="102"/>
      <c r="HY1229" s="102"/>
      <c r="HZ1229" s="102"/>
      <c r="IA1229" s="102"/>
      <c r="IB1229" s="102"/>
      <c r="IC1229" s="102"/>
      <c r="ID1229" s="102"/>
      <c r="IE1229" s="102"/>
      <c r="IF1229" s="102"/>
      <c r="IG1229" s="102"/>
      <c r="IH1229" s="102"/>
      <c r="II1229" s="102"/>
    </row>
    <row r="1230" spans="1:243" s="20" customFormat="1" hidden="1">
      <c r="A1230" s="93" t="s">
        <v>1790</v>
      </c>
      <c r="B1230" s="111" t="s">
        <v>124</v>
      </c>
      <c r="C1230" s="123" t="s">
        <v>123</v>
      </c>
      <c r="D1230" s="58"/>
      <c r="E1230" s="58">
        <v>-566.73</v>
      </c>
      <c r="F1230" s="58">
        <v>-1951.91</v>
      </c>
      <c r="G1230" s="58"/>
      <c r="H1230" s="58"/>
      <c r="I1230" s="58"/>
      <c r="J1230" s="58"/>
      <c r="K1230" s="58"/>
      <c r="HS1230" s="102"/>
      <c r="HT1230" s="102"/>
      <c r="HU1230" s="102"/>
      <c r="HV1230" s="102"/>
      <c r="HW1230" s="102"/>
      <c r="HX1230" s="102"/>
      <c r="HY1230" s="102"/>
      <c r="HZ1230" s="102"/>
      <c r="IA1230" s="102"/>
      <c r="IB1230" s="102"/>
      <c r="IC1230" s="102"/>
      <c r="ID1230" s="102"/>
      <c r="IE1230" s="102"/>
      <c r="IF1230" s="102"/>
      <c r="IG1230" s="102"/>
      <c r="IH1230" s="102"/>
      <c r="II1230" s="102"/>
    </row>
    <row r="1231" spans="1:243" s="20" customFormat="1" ht="18" hidden="1">
      <c r="A1231" s="93" t="s">
        <v>2833</v>
      </c>
      <c r="B1231" s="111" t="s">
        <v>1537</v>
      </c>
      <c r="C1231" s="123" t="s">
        <v>29</v>
      </c>
      <c r="D1231" s="58">
        <v>-48.66</v>
      </c>
      <c r="E1231" s="58"/>
      <c r="F1231" s="58">
        <v>-5.72</v>
      </c>
      <c r="G1231" s="58"/>
      <c r="H1231" s="58"/>
      <c r="I1231" s="58"/>
      <c r="J1231" s="58"/>
      <c r="K1231" s="58"/>
      <c r="HS1231" s="102"/>
      <c r="HT1231" s="102"/>
      <c r="HU1231" s="102"/>
      <c r="HV1231" s="102"/>
      <c r="HW1231" s="102"/>
      <c r="HX1231" s="102"/>
      <c r="HY1231" s="102"/>
      <c r="HZ1231" s="102"/>
      <c r="IA1231" s="102"/>
      <c r="IB1231" s="102"/>
      <c r="IC1231" s="102"/>
      <c r="ID1231" s="102"/>
      <c r="IE1231" s="102"/>
      <c r="IF1231" s="102"/>
      <c r="IG1231" s="102"/>
      <c r="IH1231" s="102"/>
      <c r="II1231" s="102"/>
    </row>
    <row r="1232" spans="1:243" s="20" customFormat="1" hidden="1">
      <c r="A1232" s="93" t="s">
        <v>2845</v>
      </c>
      <c r="B1232" s="111" t="s">
        <v>2846</v>
      </c>
      <c r="C1232" s="123" t="s">
        <v>29</v>
      </c>
      <c r="D1232" s="58">
        <v>-130.32</v>
      </c>
      <c r="E1232" s="58"/>
      <c r="F1232" s="58"/>
      <c r="G1232" s="58"/>
      <c r="H1232" s="58"/>
      <c r="I1232" s="58"/>
      <c r="J1232" s="58"/>
      <c r="K1232" s="58"/>
      <c r="HS1232" s="102"/>
      <c r="HT1232" s="102"/>
      <c r="HU1232" s="102"/>
      <c r="HV1232" s="102"/>
      <c r="HW1232" s="102"/>
      <c r="HX1232" s="102"/>
      <c r="HY1232" s="102"/>
      <c r="HZ1232" s="102"/>
      <c r="IA1232" s="102"/>
      <c r="IB1232" s="102"/>
      <c r="IC1232" s="102"/>
      <c r="ID1232" s="102"/>
      <c r="IE1232" s="102"/>
      <c r="IF1232" s="102"/>
      <c r="IG1232" s="102"/>
      <c r="IH1232" s="102"/>
      <c r="II1232" s="102"/>
    </row>
    <row r="1233" spans="1:243" s="20" customFormat="1" ht="18" hidden="1">
      <c r="A1233" s="93" t="s">
        <v>2847</v>
      </c>
      <c r="B1233" s="111" t="s">
        <v>1537</v>
      </c>
      <c r="C1233" s="123" t="s">
        <v>29</v>
      </c>
      <c r="D1233" s="58">
        <v>-4309.59</v>
      </c>
      <c r="E1233" s="58"/>
      <c r="F1233" s="58"/>
      <c r="G1233" s="58"/>
      <c r="H1233" s="58"/>
      <c r="I1233" s="58"/>
      <c r="J1233" s="58"/>
      <c r="K1233" s="58"/>
      <c r="HS1233" s="102"/>
      <c r="HT1233" s="102"/>
      <c r="HU1233" s="102"/>
      <c r="HV1233" s="102"/>
      <c r="HW1233" s="102"/>
      <c r="HX1233" s="102"/>
      <c r="HY1233" s="102"/>
      <c r="HZ1233" s="102"/>
      <c r="IA1233" s="102"/>
      <c r="IB1233" s="102"/>
      <c r="IC1233" s="102"/>
      <c r="ID1233" s="102"/>
      <c r="IE1233" s="102"/>
      <c r="IF1233" s="102"/>
      <c r="IG1233" s="102"/>
      <c r="IH1233" s="102"/>
      <c r="II1233" s="102"/>
    </row>
    <row r="1234" spans="1:243" s="20" customFormat="1" hidden="1">
      <c r="A1234" s="93" t="s">
        <v>2848</v>
      </c>
      <c r="B1234" s="111" t="s">
        <v>2849</v>
      </c>
      <c r="C1234" s="123" t="s">
        <v>29</v>
      </c>
      <c r="D1234" s="58">
        <v>-18.309999999999999</v>
      </c>
      <c r="E1234" s="58"/>
      <c r="F1234" s="58"/>
      <c r="G1234" s="58"/>
      <c r="H1234" s="58"/>
      <c r="I1234" s="58"/>
      <c r="J1234" s="58"/>
      <c r="K1234" s="58"/>
      <c r="HS1234" s="102"/>
      <c r="HT1234" s="102"/>
      <c r="HU1234" s="102"/>
      <c r="HV1234" s="102"/>
      <c r="HW1234" s="102"/>
      <c r="HX1234" s="102"/>
      <c r="HY1234" s="102"/>
      <c r="HZ1234" s="102"/>
      <c r="IA1234" s="102"/>
      <c r="IB1234" s="102"/>
      <c r="IC1234" s="102"/>
      <c r="ID1234" s="102"/>
      <c r="IE1234" s="102"/>
      <c r="IF1234" s="102"/>
      <c r="IG1234" s="102"/>
      <c r="IH1234" s="102"/>
      <c r="II1234" s="102"/>
    </row>
    <row r="1235" spans="1:243" s="20" customFormat="1" hidden="1">
      <c r="A1235" s="93" t="s">
        <v>2850</v>
      </c>
      <c r="B1235" s="111" t="s">
        <v>2851</v>
      </c>
      <c r="C1235" s="123" t="s">
        <v>29</v>
      </c>
      <c r="D1235" s="58">
        <v>-1.85</v>
      </c>
      <c r="E1235" s="58"/>
      <c r="F1235" s="58"/>
      <c r="G1235" s="58"/>
      <c r="H1235" s="58"/>
      <c r="I1235" s="58"/>
      <c r="J1235" s="58"/>
      <c r="K1235" s="58"/>
      <c r="HS1235" s="102"/>
      <c r="HT1235" s="102"/>
      <c r="HU1235" s="102"/>
      <c r="HV1235" s="102"/>
      <c r="HW1235" s="102"/>
      <c r="HX1235" s="102"/>
      <c r="HY1235" s="102"/>
      <c r="HZ1235" s="102"/>
      <c r="IA1235" s="102"/>
      <c r="IB1235" s="102"/>
      <c r="IC1235" s="102"/>
      <c r="ID1235" s="102"/>
      <c r="IE1235" s="102"/>
      <c r="IF1235" s="102"/>
      <c r="IG1235" s="102"/>
      <c r="IH1235" s="102"/>
      <c r="II1235" s="102"/>
    </row>
    <row r="1236" spans="1:243" s="20" customFormat="1" hidden="1">
      <c r="A1236" s="93" t="s">
        <v>2852</v>
      </c>
      <c r="B1236" s="111" t="s">
        <v>2853</v>
      </c>
      <c r="C1236" s="123" t="s">
        <v>29</v>
      </c>
      <c r="D1236" s="58">
        <v>-46.65</v>
      </c>
      <c r="E1236" s="58"/>
      <c r="F1236" s="58"/>
      <c r="G1236" s="58"/>
      <c r="H1236" s="58"/>
      <c r="I1236" s="58"/>
      <c r="J1236" s="58"/>
      <c r="K1236" s="58"/>
      <c r="HS1236" s="102"/>
      <c r="HT1236" s="102"/>
      <c r="HU1236" s="102"/>
      <c r="HV1236" s="102"/>
      <c r="HW1236" s="102"/>
      <c r="HX1236" s="102"/>
      <c r="HY1236" s="102"/>
      <c r="HZ1236" s="102"/>
      <c r="IA1236" s="102"/>
      <c r="IB1236" s="102"/>
      <c r="IC1236" s="102"/>
      <c r="ID1236" s="102"/>
      <c r="IE1236" s="102"/>
      <c r="IF1236" s="102"/>
      <c r="IG1236" s="102"/>
      <c r="IH1236" s="102"/>
      <c r="II1236" s="102"/>
    </row>
    <row r="1237" spans="1:243" s="20" customFormat="1" hidden="1">
      <c r="A1237" s="93" t="s">
        <v>1749</v>
      </c>
      <c r="B1237" s="111" t="s">
        <v>153</v>
      </c>
      <c r="C1237" s="123" t="s">
        <v>29</v>
      </c>
      <c r="D1237" s="58"/>
      <c r="E1237" s="58">
        <v>-8.16</v>
      </c>
      <c r="F1237" s="58"/>
      <c r="G1237" s="58"/>
      <c r="H1237" s="58"/>
      <c r="I1237" s="58"/>
      <c r="J1237" s="58"/>
      <c r="K1237" s="58"/>
      <c r="HS1237" s="102"/>
      <c r="HT1237" s="102"/>
      <c r="HU1237" s="102"/>
      <c r="HV1237" s="102"/>
      <c r="HW1237" s="102"/>
      <c r="HX1237" s="102"/>
      <c r="HY1237" s="102"/>
      <c r="HZ1237" s="102"/>
      <c r="IA1237" s="102"/>
      <c r="IB1237" s="102"/>
      <c r="IC1237" s="102"/>
      <c r="ID1237" s="102"/>
      <c r="IE1237" s="102"/>
      <c r="IF1237" s="102"/>
      <c r="IG1237" s="102"/>
      <c r="IH1237" s="102"/>
      <c r="II1237" s="102"/>
    </row>
    <row r="1238" spans="1:243" s="20" customFormat="1" hidden="1">
      <c r="A1238" s="93" t="s">
        <v>1751</v>
      </c>
      <c r="B1238" s="111" t="s">
        <v>1752</v>
      </c>
      <c r="C1238" s="123" t="s">
        <v>29</v>
      </c>
      <c r="D1238" s="58"/>
      <c r="E1238" s="58">
        <v>-8.76</v>
      </c>
      <c r="F1238" s="58"/>
      <c r="G1238" s="58"/>
      <c r="H1238" s="58"/>
      <c r="I1238" s="58"/>
      <c r="J1238" s="58"/>
      <c r="K1238" s="58"/>
      <c r="HS1238" s="102"/>
      <c r="HT1238" s="102"/>
      <c r="HU1238" s="102"/>
      <c r="HV1238" s="102"/>
      <c r="HW1238" s="102"/>
      <c r="HX1238" s="102"/>
      <c r="HY1238" s="102"/>
      <c r="HZ1238" s="102"/>
      <c r="IA1238" s="102"/>
      <c r="IB1238" s="102"/>
      <c r="IC1238" s="102"/>
      <c r="ID1238" s="102"/>
      <c r="IE1238" s="102"/>
      <c r="IF1238" s="102"/>
      <c r="IG1238" s="102"/>
      <c r="IH1238" s="102"/>
      <c r="II1238" s="102"/>
    </row>
    <row r="1239" spans="1:243" s="20" customFormat="1" hidden="1">
      <c r="A1239" s="93" t="s">
        <v>1753</v>
      </c>
      <c r="B1239" s="111" t="s">
        <v>1754</v>
      </c>
      <c r="C1239" s="123" t="s">
        <v>29</v>
      </c>
      <c r="D1239" s="58"/>
      <c r="E1239" s="58">
        <v>-5807.44</v>
      </c>
      <c r="F1239" s="58"/>
      <c r="G1239" s="58"/>
      <c r="H1239" s="58"/>
      <c r="I1239" s="58"/>
      <c r="J1239" s="58"/>
      <c r="K1239" s="58"/>
      <c r="HS1239" s="102"/>
      <c r="HT1239" s="102"/>
      <c r="HU1239" s="102"/>
      <c r="HV1239" s="102"/>
      <c r="HW1239" s="102"/>
      <c r="HX1239" s="102"/>
      <c r="HY1239" s="102"/>
      <c r="HZ1239" s="102"/>
      <c r="IA1239" s="102"/>
      <c r="IB1239" s="102"/>
      <c r="IC1239" s="102"/>
      <c r="ID1239" s="102"/>
      <c r="IE1239" s="102"/>
      <c r="IF1239" s="102"/>
      <c r="IG1239" s="102"/>
      <c r="IH1239" s="102"/>
      <c r="II1239" s="102"/>
    </row>
    <row r="1240" spans="1:243" s="20" customFormat="1" ht="18" hidden="1">
      <c r="A1240" s="93" t="s">
        <v>1755</v>
      </c>
      <c r="B1240" s="111" t="s">
        <v>1756</v>
      </c>
      <c r="C1240" s="123" t="s">
        <v>29</v>
      </c>
      <c r="D1240" s="58"/>
      <c r="E1240" s="58">
        <v>-20.39</v>
      </c>
      <c r="F1240" s="58"/>
      <c r="G1240" s="58"/>
      <c r="H1240" s="58"/>
      <c r="I1240" s="58"/>
      <c r="J1240" s="58"/>
      <c r="K1240" s="58"/>
      <c r="HS1240" s="102"/>
      <c r="HT1240" s="102"/>
      <c r="HU1240" s="102"/>
      <c r="HV1240" s="102"/>
      <c r="HW1240" s="102"/>
      <c r="HX1240" s="102"/>
      <c r="HY1240" s="102"/>
      <c r="HZ1240" s="102"/>
      <c r="IA1240" s="102"/>
      <c r="IB1240" s="102"/>
      <c r="IC1240" s="102"/>
      <c r="ID1240" s="102"/>
      <c r="IE1240" s="102"/>
      <c r="IF1240" s="102"/>
      <c r="IG1240" s="102"/>
      <c r="IH1240" s="102"/>
      <c r="II1240" s="102"/>
    </row>
    <row r="1241" spans="1:243" s="20" customFormat="1" hidden="1">
      <c r="A1241" s="93" t="s">
        <v>1760</v>
      </c>
      <c r="B1241" s="111" t="s">
        <v>1761</v>
      </c>
      <c r="C1241" s="123" t="s">
        <v>29</v>
      </c>
      <c r="D1241" s="58"/>
      <c r="E1241" s="58">
        <v>-3.63</v>
      </c>
      <c r="F1241" s="58"/>
      <c r="G1241" s="58"/>
      <c r="H1241" s="58"/>
      <c r="I1241" s="58"/>
      <c r="J1241" s="58"/>
      <c r="K1241" s="58"/>
      <c r="HS1241" s="102"/>
      <c r="HT1241" s="102"/>
      <c r="HU1241" s="102"/>
      <c r="HV1241" s="102"/>
      <c r="HW1241" s="102"/>
      <c r="HX1241" s="102"/>
      <c r="HY1241" s="102"/>
      <c r="HZ1241" s="102"/>
      <c r="IA1241" s="102"/>
      <c r="IB1241" s="102"/>
      <c r="IC1241" s="102"/>
      <c r="ID1241" s="102"/>
      <c r="IE1241" s="102"/>
      <c r="IF1241" s="102"/>
      <c r="IG1241" s="102"/>
      <c r="IH1241" s="102"/>
      <c r="II1241" s="102"/>
    </row>
    <row r="1242" spans="1:243" s="20" customFormat="1" hidden="1">
      <c r="A1242" s="93" t="s">
        <v>1762</v>
      </c>
      <c r="B1242" s="111" t="s">
        <v>1752</v>
      </c>
      <c r="C1242" s="123" t="s">
        <v>29</v>
      </c>
      <c r="D1242" s="58"/>
      <c r="E1242" s="58">
        <v>-17.649999999999999</v>
      </c>
      <c r="F1242" s="58"/>
      <c r="G1242" s="58"/>
      <c r="H1242" s="58"/>
      <c r="I1242" s="58"/>
      <c r="J1242" s="58"/>
      <c r="K1242" s="58"/>
      <c r="HS1242" s="102"/>
      <c r="HT1242" s="102"/>
      <c r="HU1242" s="102"/>
      <c r="HV1242" s="102"/>
      <c r="HW1242" s="102"/>
      <c r="HX1242" s="102"/>
      <c r="HY1242" s="102"/>
      <c r="HZ1242" s="102"/>
      <c r="IA1242" s="102"/>
      <c r="IB1242" s="102"/>
      <c r="IC1242" s="102"/>
      <c r="ID1242" s="102"/>
      <c r="IE1242" s="102"/>
      <c r="IF1242" s="102"/>
      <c r="IG1242" s="102"/>
      <c r="IH1242" s="102"/>
      <c r="II1242" s="102"/>
    </row>
    <row r="1243" spans="1:243" s="20" customFormat="1" hidden="1">
      <c r="A1243" s="93" t="s">
        <v>1764</v>
      </c>
      <c r="B1243" s="111" t="s">
        <v>2867</v>
      </c>
      <c r="C1243" s="123" t="s">
        <v>29</v>
      </c>
      <c r="D1243" s="58"/>
      <c r="E1243" s="58">
        <v>-15078.54</v>
      </c>
      <c r="F1243" s="58"/>
      <c r="G1243" s="58"/>
      <c r="H1243" s="58"/>
      <c r="I1243" s="58"/>
      <c r="J1243" s="58"/>
      <c r="K1243" s="58"/>
      <c r="HS1243" s="102"/>
      <c r="HT1243" s="102"/>
      <c r="HU1243" s="102"/>
      <c r="HV1243" s="102"/>
      <c r="HW1243" s="102"/>
      <c r="HX1243" s="102"/>
      <c r="HY1243" s="102"/>
      <c r="HZ1243" s="102"/>
      <c r="IA1243" s="102"/>
      <c r="IB1243" s="102"/>
      <c r="IC1243" s="102"/>
      <c r="ID1243" s="102"/>
      <c r="IE1243" s="102"/>
      <c r="IF1243" s="102"/>
      <c r="IG1243" s="102"/>
      <c r="IH1243" s="102"/>
      <c r="II1243" s="102"/>
    </row>
    <row r="1244" spans="1:243" s="20" customFormat="1" hidden="1">
      <c r="A1244" s="93" t="s">
        <v>1770</v>
      </c>
      <c r="B1244" s="111" t="s">
        <v>1771</v>
      </c>
      <c r="C1244" s="123" t="s">
        <v>29</v>
      </c>
      <c r="D1244" s="58"/>
      <c r="E1244" s="58">
        <v>-23.4</v>
      </c>
      <c r="F1244" s="58"/>
      <c r="G1244" s="58"/>
      <c r="H1244" s="58"/>
      <c r="I1244" s="58"/>
      <c r="J1244" s="58"/>
      <c r="K1244" s="58"/>
      <c r="HS1244" s="102"/>
      <c r="HT1244" s="102"/>
      <c r="HU1244" s="102"/>
      <c r="HV1244" s="102"/>
      <c r="HW1244" s="102"/>
      <c r="HX1244" s="102"/>
      <c r="HY1244" s="102"/>
      <c r="HZ1244" s="102"/>
      <c r="IA1244" s="102"/>
      <c r="IB1244" s="102"/>
      <c r="IC1244" s="102"/>
      <c r="ID1244" s="102"/>
      <c r="IE1244" s="102"/>
      <c r="IF1244" s="102"/>
      <c r="IG1244" s="102"/>
      <c r="IH1244" s="102"/>
      <c r="II1244" s="102"/>
    </row>
    <row r="1245" spans="1:243" s="20" customFormat="1" hidden="1">
      <c r="A1245" s="93" t="s">
        <v>1772</v>
      </c>
      <c r="B1245" s="111" t="s">
        <v>1773</v>
      </c>
      <c r="C1245" s="123" t="s">
        <v>29</v>
      </c>
      <c r="D1245" s="58"/>
      <c r="E1245" s="58">
        <v>-12117.53</v>
      </c>
      <c r="F1245" s="58"/>
      <c r="G1245" s="58"/>
      <c r="H1245" s="58"/>
      <c r="I1245" s="58"/>
      <c r="J1245" s="58"/>
      <c r="K1245" s="58"/>
      <c r="HS1245" s="102"/>
      <c r="HT1245" s="102"/>
      <c r="HU1245" s="102"/>
      <c r="HV1245" s="102"/>
      <c r="HW1245" s="102"/>
      <c r="HX1245" s="102"/>
      <c r="HY1245" s="102"/>
      <c r="HZ1245" s="102"/>
      <c r="IA1245" s="102"/>
      <c r="IB1245" s="102"/>
      <c r="IC1245" s="102"/>
      <c r="ID1245" s="102"/>
      <c r="IE1245" s="102"/>
      <c r="IF1245" s="102"/>
      <c r="IG1245" s="102"/>
      <c r="IH1245" s="102"/>
      <c r="II1245" s="102"/>
    </row>
    <row r="1246" spans="1:243" s="20" customFormat="1" hidden="1">
      <c r="A1246" s="93" t="s">
        <v>1774</v>
      </c>
      <c r="B1246" s="111" t="s">
        <v>2967</v>
      </c>
      <c r="C1246" s="123" t="s">
        <v>29</v>
      </c>
      <c r="D1246" s="58"/>
      <c r="E1246" s="58">
        <v>-108414.49</v>
      </c>
      <c r="F1246" s="58"/>
      <c r="G1246" s="58"/>
      <c r="H1246" s="58"/>
      <c r="I1246" s="58"/>
      <c r="J1246" s="58"/>
      <c r="K1246" s="58"/>
      <c r="HS1246" s="102"/>
      <c r="HT1246" s="102"/>
      <c r="HU1246" s="102"/>
      <c r="HV1246" s="102"/>
      <c r="HW1246" s="102"/>
      <c r="HX1246" s="102"/>
      <c r="HY1246" s="102"/>
      <c r="HZ1246" s="102"/>
      <c r="IA1246" s="102"/>
      <c r="IB1246" s="102"/>
      <c r="IC1246" s="102"/>
      <c r="ID1246" s="102"/>
      <c r="IE1246" s="102"/>
      <c r="IF1246" s="102"/>
      <c r="IG1246" s="102"/>
      <c r="IH1246" s="102"/>
      <c r="II1246" s="102"/>
    </row>
    <row r="1247" spans="1:243" s="20" customFormat="1" ht="18" hidden="1">
      <c r="A1247" s="93" t="s">
        <v>1797</v>
      </c>
      <c r="B1247" s="111" t="s">
        <v>1537</v>
      </c>
      <c r="C1247" s="123" t="s">
        <v>29</v>
      </c>
      <c r="D1247" s="58"/>
      <c r="E1247" s="58">
        <v>-373.45</v>
      </c>
      <c r="F1247" s="58"/>
      <c r="G1247" s="58"/>
      <c r="H1247" s="58"/>
      <c r="I1247" s="58"/>
      <c r="J1247" s="58"/>
      <c r="K1247" s="58"/>
      <c r="HS1247" s="102"/>
      <c r="HT1247" s="102"/>
      <c r="HU1247" s="102"/>
      <c r="HV1247" s="102"/>
      <c r="HW1247" s="102"/>
      <c r="HX1247" s="102"/>
      <c r="HY1247" s="102"/>
      <c r="HZ1247" s="102"/>
      <c r="IA1247" s="102"/>
      <c r="IB1247" s="102"/>
      <c r="IC1247" s="102"/>
      <c r="ID1247" s="102"/>
      <c r="IE1247" s="102"/>
      <c r="IF1247" s="102"/>
      <c r="IG1247" s="102"/>
      <c r="IH1247" s="102"/>
      <c r="II1247" s="102"/>
    </row>
    <row r="1248" spans="1:243" s="20" customFormat="1" hidden="1">
      <c r="A1248" s="93" t="s">
        <v>1799</v>
      </c>
      <c r="B1248" s="111" t="s">
        <v>133</v>
      </c>
      <c r="C1248" s="123" t="s">
        <v>29</v>
      </c>
      <c r="D1248" s="58"/>
      <c r="E1248" s="58">
        <v>-63.98</v>
      </c>
      <c r="F1248" s="58"/>
      <c r="G1248" s="58"/>
      <c r="H1248" s="58"/>
      <c r="I1248" s="58"/>
      <c r="J1248" s="58"/>
      <c r="K1248" s="58"/>
      <c r="HS1248" s="102"/>
      <c r="HT1248" s="102"/>
      <c r="HU1248" s="102"/>
      <c r="HV1248" s="102"/>
      <c r="HW1248" s="102"/>
      <c r="HX1248" s="102"/>
      <c r="HY1248" s="102"/>
      <c r="HZ1248" s="102"/>
      <c r="IA1248" s="102"/>
      <c r="IB1248" s="102"/>
      <c r="IC1248" s="102"/>
      <c r="ID1248" s="102"/>
      <c r="IE1248" s="102"/>
      <c r="IF1248" s="102"/>
      <c r="IG1248" s="102"/>
      <c r="IH1248" s="102"/>
      <c r="II1248" s="102"/>
    </row>
    <row r="1249" spans="1:243" s="20" customFormat="1" ht="12.75" hidden="1" customHeight="1">
      <c r="A1249" s="93" t="s">
        <v>1807</v>
      </c>
      <c r="B1249" s="111" t="s">
        <v>2865</v>
      </c>
      <c r="C1249" s="123" t="s">
        <v>126</v>
      </c>
      <c r="D1249" s="58"/>
      <c r="E1249" s="58">
        <v>-20.350000000000001</v>
      </c>
      <c r="F1249" s="58">
        <v>-91.41</v>
      </c>
      <c r="G1249" s="58"/>
      <c r="H1249" s="58"/>
      <c r="I1249" s="58"/>
      <c r="J1249" s="58"/>
      <c r="K1249" s="58"/>
      <c r="HS1249" s="102"/>
      <c r="HT1249" s="102"/>
      <c r="HU1249" s="102"/>
      <c r="HV1249" s="102"/>
      <c r="HW1249" s="102"/>
      <c r="HX1249" s="102"/>
      <c r="HY1249" s="102"/>
      <c r="HZ1249" s="102"/>
      <c r="IA1249" s="102"/>
      <c r="IB1249" s="102"/>
      <c r="IC1249" s="102"/>
      <c r="ID1249" s="102"/>
      <c r="IE1249" s="102"/>
      <c r="IF1249" s="102"/>
      <c r="IG1249" s="102"/>
      <c r="IH1249" s="102"/>
      <c r="II1249" s="102"/>
    </row>
    <row r="1250" spans="1:243" s="20" customFormat="1" ht="18" hidden="1">
      <c r="A1250" s="93" t="s">
        <v>1808</v>
      </c>
      <c r="B1250" s="111" t="s">
        <v>1537</v>
      </c>
      <c r="C1250" s="123" t="s">
        <v>29</v>
      </c>
      <c r="D1250" s="58"/>
      <c r="E1250" s="58">
        <v>-3824.14</v>
      </c>
      <c r="F1250" s="58">
        <v>-492.76</v>
      </c>
      <c r="G1250" s="58"/>
      <c r="H1250" s="58"/>
      <c r="I1250" s="58"/>
      <c r="J1250" s="58"/>
      <c r="K1250" s="58"/>
      <c r="HS1250" s="102"/>
      <c r="HT1250" s="102"/>
      <c r="HU1250" s="102"/>
      <c r="HV1250" s="102"/>
      <c r="HW1250" s="102"/>
      <c r="HX1250" s="102"/>
      <c r="HY1250" s="102"/>
      <c r="HZ1250" s="102"/>
      <c r="IA1250" s="102"/>
      <c r="IB1250" s="102"/>
      <c r="IC1250" s="102"/>
      <c r="ID1250" s="102"/>
      <c r="IE1250" s="102"/>
      <c r="IF1250" s="102"/>
      <c r="IG1250" s="102"/>
      <c r="IH1250" s="102"/>
      <c r="II1250" s="102"/>
    </row>
    <row r="1251" spans="1:243" s="20" customFormat="1" hidden="1">
      <c r="A1251" s="93" t="s">
        <v>1809</v>
      </c>
      <c r="B1251" s="111" t="s">
        <v>131</v>
      </c>
      <c r="C1251" s="123" t="s">
        <v>29</v>
      </c>
      <c r="D1251" s="58"/>
      <c r="E1251" s="58">
        <v>-3.47</v>
      </c>
      <c r="F1251" s="58">
        <v>-2.5</v>
      </c>
      <c r="G1251" s="58"/>
      <c r="H1251" s="58"/>
      <c r="I1251" s="58"/>
      <c r="J1251" s="58"/>
      <c r="K1251" s="58"/>
      <c r="HS1251" s="102"/>
      <c r="HT1251" s="102"/>
      <c r="HU1251" s="102"/>
      <c r="HV1251" s="102"/>
      <c r="HW1251" s="102"/>
      <c r="HX1251" s="102"/>
      <c r="HY1251" s="102"/>
      <c r="HZ1251" s="102"/>
      <c r="IA1251" s="102"/>
      <c r="IB1251" s="102"/>
      <c r="IC1251" s="102"/>
      <c r="ID1251" s="102"/>
      <c r="IE1251" s="102"/>
      <c r="IF1251" s="102"/>
      <c r="IG1251" s="102"/>
      <c r="IH1251" s="102"/>
      <c r="II1251" s="102"/>
    </row>
    <row r="1252" spans="1:243" s="20" customFormat="1" hidden="1">
      <c r="A1252" s="93" t="s">
        <v>1810</v>
      </c>
      <c r="B1252" s="111" t="s">
        <v>133</v>
      </c>
      <c r="C1252" s="123" t="s">
        <v>29</v>
      </c>
      <c r="D1252" s="58"/>
      <c r="E1252" s="58">
        <v>-1.28</v>
      </c>
      <c r="F1252" s="58">
        <v>-0.28999999999999998</v>
      </c>
      <c r="G1252" s="58"/>
      <c r="H1252" s="58"/>
      <c r="I1252" s="58"/>
      <c r="J1252" s="58"/>
      <c r="K1252" s="58"/>
      <c r="HS1252" s="102"/>
      <c r="HT1252" s="102"/>
      <c r="HU1252" s="102"/>
      <c r="HV1252" s="102"/>
      <c r="HW1252" s="102"/>
      <c r="HX1252" s="102"/>
      <c r="HY1252" s="102"/>
      <c r="HZ1252" s="102"/>
      <c r="IA1252" s="102"/>
      <c r="IB1252" s="102"/>
      <c r="IC1252" s="102"/>
      <c r="ID1252" s="102"/>
      <c r="IE1252" s="102"/>
      <c r="IF1252" s="102"/>
      <c r="IG1252" s="102"/>
      <c r="IH1252" s="102"/>
      <c r="II1252" s="102"/>
    </row>
    <row r="1253" spans="1:243" s="20" customFormat="1" hidden="1">
      <c r="A1253" s="93" t="s">
        <v>1813</v>
      </c>
      <c r="B1253" s="111" t="s">
        <v>142</v>
      </c>
      <c r="C1253" s="123" t="s">
        <v>29</v>
      </c>
      <c r="D1253" s="58"/>
      <c r="E1253" s="58">
        <v>-14.83</v>
      </c>
      <c r="F1253" s="58"/>
      <c r="G1253" s="58"/>
      <c r="H1253" s="58"/>
      <c r="I1253" s="58"/>
      <c r="J1253" s="58"/>
      <c r="K1253" s="58"/>
      <c r="HS1253" s="102"/>
      <c r="HT1253" s="102"/>
      <c r="HU1253" s="102"/>
      <c r="HV1253" s="102"/>
      <c r="HW1253" s="102"/>
      <c r="HX1253" s="102"/>
      <c r="HY1253" s="102"/>
      <c r="HZ1253" s="102"/>
      <c r="IA1253" s="102"/>
      <c r="IB1253" s="102"/>
      <c r="IC1253" s="102"/>
      <c r="ID1253" s="102"/>
      <c r="IE1253" s="102"/>
      <c r="IF1253" s="102"/>
      <c r="IG1253" s="102"/>
      <c r="IH1253" s="102"/>
      <c r="II1253" s="102"/>
    </row>
    <row r="1254" spans="1:243" s="20" customFormat="1" hidden="1">
      <c r="A1254" s="93" t="s">
        <v>1814</v>
      </c>
      <c r="B1254" s="111" t="s">
        <v>1804</v>
      </c>
      <c r="C1254" s="123" t="s">
        <v>29</v>
      </c>
      <c r="D1254" s="58"/>
      <c r="E1254" s="58">
        <v>-29.71</v>
      </c>
      <c r="F1254" s="58">
        <v>-16.420000000000002</v>
      </c>
      <c r="G1254" s="58"/>
      <c r="H1254" s="58"/>
      <c r="I1254" s="58"/>
      <c r="J1254" s="58"/>
      <c r="K1254" s="58"/>
      <c r="HS1254" s="102"/>
      <c r="HT1254" s="102"/>
      <c r="HU1254" s="102"/>
      <c r="HV1254" s="102"/>
      <c r="HW1254" s="102"/>
      <c r="HX1254" s="102"/>
      <c r="HY1254" s="102"/>
      <c r="HZ1254" s="102"/>
      <c r="IA1254" s="102"/>
      <c r="IB1254" s="102"/>
      <c r="IC1254" s="102"/>
      <c r="ID1254" s="102"/>
      <c r="IE1254" s="102"/>
      <c r="IF1254" s="102"/>
      <c r="IG1254" s="102"/>
      <c r="IH1254" s="102"/>
      <c r="II1254" s="102"/>
    </row>
    <row r="1255" spans="1:243" s="20" customFormat="1" ht="12.75" hidden="1" customHeight="1">
      <c r="A1255" s="93" t="s">
        <v>1817</v>
      </c>
      <c r="B1255" s="111" t="s">
        <v>2990</v>
      </c>
      <c r="C1255" s="123" t="s">
        <v>126</v>
      </c>
      <c r="D1255" s="58"/>
      <c r="E1255" s="58">
        <v>-185.97</v>
      </c>
      <c r="F1255" s="58"/>
      <c r="G1255" s="58"/>
      <c r="H1255" s="58"/>
      <c r="I1255" s="58"/>
      <c r="J1255" s="58"/>
      <c r="K1255" s="58"/>
      <c r="HS1255" s="102"/>
      <c r="HT1255" s="102"/>
      <c r="HU1255" s="102"/>
      <c r="HV1255" s="102"/>
      <c r="HW1255" s="102"/>
      <c r="HX1255" s="102"/>
      <c r="HY1255" s="102"/>
      <c r="HZ1255" s="102"/>
      <c r="IA1255" s="102"/>
      <c r="IB1255" s="102"/>
      <c r="IC1255" s="102"/>
      <c r="ID1255" s="102"/>
      <c r="IE1255" s="102"/>
      <c r="IF1255" s="102"/>
      <c r="IG1255" s="102"/>
      <c r="IH1255" s="102"/>
      <c r="II1255" s="102"/>
    </row>
    <row r="1256" spans="1:243" s="20" customFormat="1" ht="18" hidden="1">
      <c r="A1256" s="93" t="s">
        <v>1818</v>
      </c>
      <c r="B1256" s="111" t="s">
        <v>1537</v>
      </c>
      <c r="C1256" s="123" t="s">
        <v>29</v>
      </c>
      <c r="D1256" s="58"/>
      <c r="E1256" s="58">
        <v>-2437.09</v>
      </c>
      <c r="F1256" s="58">
        <v>-465.1</v>
      </c>
      <c r="G1256" s="58"/>
      <c r="H1256" s="58"/>
      <c r="I1256" s="58"/>
      <c r="J1256" s="58"/>
      <c r="K1256" s="58"/>
      <c r="HS1256" s="102"/>
      <c r="HT1256" s="102"/>
      <c r="HU1256" s="102"/>
      <c r="HV1256" s="102"/>
      <c r="HW1256" s="102"/>
      <c r="HX1256" s="102"/>
      <c r="HY1256" s="102"/>
      <c r="HZ1256" s="102"/>
      <c r="IA1256" s="102"/>
      <c r="IB1256" s="102"/>
      <c r="IC1256" s="102"/>
      <c r="ID1256" s="102"/>
      <c r="IE1256" s="102"/>
      <c r="IF1256" s="102"/>
      <c r="IG1256" s="102"/>
      <c r="IH1256" s="102"/>
      <c r="II1256" s="102"/>
    </row>
    <row r="1257" spans="1:243" s="20" customFormat="1" hidden="1">
      <c r="A1257" s="93" t="s">
        <v>1813</v>
      </c>
      <c r="B1257" s="111" t="s">
        <v>142</v>
      </c>
      <c r="C1257" s="123" t="s">
        <v>29</v>
      </c>
      <c r="D1257" s="58"/>
      <c r="E1257" s="58">
        <v>-82.83</v>
      </c>
      <c r="F1257" s="58"/>
      <c r="G1257" s="58"/>
      <c r="H1257" s="58"/>
      <c r="I1257" s="58"/>
      <c r="J1257" s="58"/>
      <c r="K1257" s="58"/>
      <c r="HS1257" s="102"/>
      <c r="HT1257" s="102"/>
      <c r="HU1257" s="102"/>
      <c r="HV1257" s="102"/>
      <c r="HW1257" s="102"/>
      <c r="HX1257" s="102"/>
      <c r="HY1257" s="102"/>
      <c r="HZ1257" s="102"/>
      <c r="IA1257" s="102"/>
      <c r="IB1257" s="102"/>
      <c r="IC1257" s="102"/>
      <c r="ID1257" s="102"/>
      <c r="IE1257" s="102"/>
      <c r="IF1257" s="102"/>
      <c r="IG1257" s="102"/>
      <c r="IH1257" s="102"/>
      <c r="II1257" s="102"/>
    </row>
    <row r="1258" spans="1:243" s="20" customFormat="1" ht="18" hidden="1">
      <c r="A1258" s="93" t="s">
        <v>1827</v>
      </c>
      <c r="B1258" s="111" t="s">
        <v>2968</v>
      </c>
      <c r="C1258" s="123" t="s">
        <v>126</v>
      </c>
      <c r="D1258" s="58"/>
      <c r="E1258" s="58">
        <v>-934.45</v>
      </c>
      <c r="F1258" s="58">
        <v>-170.51</v>
      </c>
      <c r="G1258" s="58"/>
      <c r="H1258" s="58"/>
      <c r="I1258" s="58"/>
      <c r="J1258" s="58"/>
      <c r="K1258" s="58"/>
      <c r="HS1258" s="102"/>
      <c r="HT1258" s="102"/>
      <c r="HU1258" s="102"/>
      <c r="HV1258" s="102"/>
      <c r="HW1258" s="102"/>
      <c r="HX1258" s="102"/>
      <c r="HY1258" s="102"/>
      <c r="HZ1258" s="102"/>
      <c r="IA1258" s="102"/>
      <c r="IB1258" s="102"/>
      <c r="IC1258" s="102"/>
      <c r="ID1258" s="102"/>
      <c r="IE1258" s="102"/>
      <c r="IF1258" s="102"/>
      <c r="IG1258" s="102"/>
      <c r="IH1258" s="102"/>
      <c r="II1258" s="102"/>
    </row>
    <row r="1259" spans="1:243" s="20" customFormat="1" ht="18" hidden="1">
      <c r="A1259" s="93" t="s">
        <v>1828</v>
      </c>
      <c r="B1259" s="111" t="s">
        <v>1537</v>
      </c>
      <c r="C1259" s="123" t="s">
        <v>29</v>
      </c>
      <c r="D1259" s="58"/>
      <c r="E1259" s="58">
        <v>-45204.13</v>
      </c>
      <c r="F1259" s="58">
        <v>-28939.4</v>
      </c>
      <c r="G1259" s="58"/>
      <c r="H1259" s="58"/>
      <c r="I1259" s="58"/>
      <c r="J1259" s="58"/>
      <c r="K1259" s="58"/>
      <c r="HS1259" s="102"/>
      <c r="HT1259" s="102"/>
      <c r="HU1259" s="102"/>
      <c r="HV1259" s="102"/>
      <c r="HW1259" s="102"/>
      <c r="HX1259" s="102"/>
      <c r="HY1259" s="102"/>
      <c r="HZ1259" s="102"/>
      <c r="IA1259" s="102"/>
      <c r="IB1259" s="102"/>
      <c r="IC1259" s="102"/>
      <c r="ID1259" s="102"/>
      <c r="IE1259" s="102"/>
      <c r="IF1259" s="102"/>
      <c r="IG1259" s="102"/>
      <c r="IH1259" s="102"/>
      <c r="II1259" s="102"/>
    </row>
    <row r="1260" spans="1:243" s="20" customFormat="1" hidden="1">
      <c r="A1260" s="93" t="s">
        <v>1829</v>
      </c>
      <c r="B1260" s="111" t="s">
        <v>131</v>
      </c>
      <c r="C1260" s="123" t="s">
        <v>29</v>
      </c>
      <c r="D1260" s="58"/>
      <c r="E1260" s="58">
        <v>-29.14</v>
      </c>
      <c r="F1260" s="58">
        <v>-115.17</v>
      </c>
      <c r="G1260" s="58"/>
      <c r="H1260" s="58"/>
      <c r="I1260" s="58"/>
      <c r="J1260" s="58"/>
      <c r="K1260" s="58"/>
      <c r="HS1260" s="102"/>
      <c r="HT1260" s="102"/>
      <c r="HU1260" s="102"/>
      <c r="HV1260" s="102"/>
      <c r="HW1260" s="102"/>
      <c r="HX1260" s="102"/>
      <c r="HY1260" s="102"/>
      <c r="HZ1260" s="102"/>
      <c r="IA1260" s="102"/>
      <c r="IB1260" s="102"/>
      <c r="IC1260" s="102"/>
      <c r="ID1260" s="102"/>
      <c r="IE1260" s="102"/>
      <c r="IF1260" s="102"/>
      <c r="IG1260" s="102"/>
      <c r="IH1260" s="102"/>
      <c r="II1260" s="102"/>
    </row>
    <row r="1261" spans="1:243" s="20" customFormat="1" hidden="1">
      <c r="A1261" s="93" t="s">
        <v>1830</v>
      </c>
      <c r="B1261" s="111" t="s">
        <v>133</v>
      </c>
      <c r="C1261" s="123" t="s">
        <v>29</v>
      </c>
      <c r="D1261" s="58"/>
      <c r="E1261" s="58">
        <v>-1202.0100000000002</v>
      </c>
      <c r="F1261" s="58">
        <v>-11.88</v>
      </c>
      <c r="G1261" s="58"/>
      <c r="H1261" s="58"/>
      <c r="I1261" s="58"/>
      <c r="J1261" s="58"/>
      <c r="K1261" s="58"/>
      <c r="HS1261" s="102"/>
      <c r="HT1261" s="102"/>
      <c r="HU1261" s="102"/>
      <c r="HV1261" s="102"/>
      <c r="HW1261" s="102"/>
      <c r="HX1261" s="102"/>
      <c r="HY1261" s="102"/>
      <c r="HZ1261" s="102"/>
      <c r="IA1261" s="102"/>
      <c r="IB1261" s="102"/>
      <c r="IC1261" s="102"/>
      <c r="ID1261" s="102"/>
      <c r="IE1261" s="102"/>
      <c r="IF1261" s="102"/>
      <c r="IG1261" s="102"/>
      <c r="IH1261" s="102"/>
      <c r="II1261" s="102"/>
    </row>
    <row r="1262" spans="1:243" s="167" customFormat="1" ht="11.25" hidden="1">
      <c r="A1262" s="93" t="s">
        <v>1831</v>
      </c>
      <c r="B1262" s="111" t="s">
        <v>135</v>
      </c>
      <c r="C1262" s="123" t="s">
        <v>29</v>
      </c>
      <c r="D1262" s="58"/>
      <c r="E1262" s="58">
        <v>-239.27</v>
      </c>
      <c r="F1262" s="58">
        <v>-138.4</v>
      </c>
      <c r="G1262" s="58"/>
      <c r="H1262" s="58"/>
      <c r="I1262" s="118"/>
      <c r="J1262" s="118"/>
      <c r="K1262" s="118"/>
      <c r="HS1262" s="168"/>
      <c r="HT1262" s="168"/>
      <c r="HU1262" s="168"/>
      <c r="HV1262" s="168"/>
      <c r="HW1262" s="168"/>
      <c r="HX1262" s="168"/>
      <c r="HY1262" s="168"/>
      <c r="HZ1262" s="168"/>
      <c r="IA1262" s="168"/>
      <c r="IB1262" s="168"/>
      <c r="IC1262" s="168"/>
      <c r="ID1262" s="168"/>
      <c r="IE1262" s="168"/>
      <c r="IF1262" s="168"/>
      <c r="IG1262" s="168"/>
      <c r="IH1262" s="168"/>
      <c r="II1262" s="168"/>
    </row>
    <row r="1263" spans="1:243" s="20" customFormat="1" hidden="1">
      <c r="A1263" s="93" t="s">
        <v>1833</v>
      </c>
      <c r="B1263" s="111" t="s">
        <v>142</v>
      </c>
      <c r="C1263" s="123" t="s">
        <v>29</v>
      </c>
      <c r="D1263" s="58"/>
      <c r="E1263" s="58">
        <v>-450.68</v>
      </c>
      <c r="F1263" s="58">
        <v>-757.41</v>
      </c>
      <c r="G1263" s="58"/>
      <c r="H1263" s="58"/>
      <c r="I1263" s="58"/>
      <c r="J1263" s="58"/>
      <c r="K1263" s="58"/>
      <c r="HS1263" s="102"/>
      <c r="HT1263" s="102"/>
      <c r="HU1263" s="102"/>
      <c r="HV1263" s="102"/>
      <c r="HW1263" s="102"/>
      <c r="HX1263" s="102"/>
      <c r="HY1263" s="102"/>
      <c r="HZ1263" s="102"/>
      <c r="IA1263" s="102"/>
      <c r="IB1263" s="102"/>
      <c r="IC1263" s="102"/>
      <c r="ID1263" s="102"/>
      <c r="IE1263" s="102"/>
      <c r="IF1263" s="102"/>
      <c r="IG1263" s="102"/>
      <c r="IH1263" s="102"/>
      <c r="II1263" s="102"/>
    </row>
    <row r="1264" spans="1:243" s="20" customFormat="1" hidden="1">
      <c r="A1264" s="93" t="s">
        <v>1814</v>
      </c>
      <c r="B1264" s="111" t="s">
        <v>1804</v>
      </c>
      <c r="C1264" s="123" t="s">
        <v>29</v>
      </c>
      <c r="D1264" s="58">
        <v>-8.85</v>
      </c>
      <c r="E1264" s="58"/>
      <c r="F1264" s="58"/>
      <c r="G1264" s="58"/>
      <c r="H1264" s="58"/>
      <c r="I1264" s="58"/>
      <c r="J1264" s="58"/>
      <c r="K1264" s="58"/>
      <c r="HS1264" s="102"/>
      <c r="HT1264" s="102"/>
      <c r="HU1264" s="102"/>
      <c r="HV1264" s="102"/>
      <c r="HW1264" s="102"/>
      <c r="HX1264" s="102"/>
      <c r="HY1264" s="102"/>
      <c r="HZ1264" s="102"/>
      <c r="IA1264" s="102"/>
      <c r="IB1264" s="102"/>
      <c r="IC1264" s="102"/>
      <c r="ID1264" s="102"/>
      <c r="IE1264" s="102"/>
      <c r="IF1264" s="102"/>
      <c r="IG1264" s="102"/>
      <c r="IH1264" s="102"/>
      <c r="II1264" s="102"/>
    </row>
    <row r="1265" spans="1:243" s="20" customFormat="1" ht="18" hidden="1">
      <c r="A1265" s="93" t="s">
        <v>2854</v>
      </c>
      <c r="B1265" s="111" t="s">
        <v>2855</v>
      </c>
      <c r="C1265" s="123" t="s">
        <v>29</v>
      </c>
      <c r="D1265" s="58">
        <v>-1234.92</v>
      </c>
      <c r="E1265" s="58"/>
      <c r="F1265" s="58"/>
      <c r="G1265" s="58"/>
      <c r="H1265" s="58"/>
      <c r="I1265" s="58"/>
      <c r="J1265" s="58"/>
      <c r="K1265" s="58"/>
      <c r="HS1265" s="102"/>
      <c r="HT1265" s="102"/>
      <c r="HU1265" s="102"/>
      <c r="HV1265" s="102"/>
      <c r="HW1265" s="102"/>
      <c r="HX1265" s="102"/>
      <c r="HY1265" s="102"/>
      <c r="HZ1265" s="102"/>
      <c r="IA1265" s="102"/>
      <c r="IB1265" s="102"/>
      <c r="IC1265" s="102"/>
      <c r="ID1265" s="102"/>
      <c r="IE1265" s="102"/>
      <c r="IF1265" s="102"/>
      <c r="IG1265" s="102"/>
      <c r="IH1265" s="102"/>
      <c r="II1265" s="102"/>
    </row>
    <row r="1266" spans="1:243" s="20" customFormat="1" hidden="1">
      <c r="A1266" s="93" t="s">
        <v>2856</v>
      </c>
      <c r="B1266" s="111" t="s">
        <v>2857</v>
      </c>
      <c r="C1266" s="123" t="s">
        <v>29</v>
      </c>
      <c r="D1266" s="58">
        <v>-0.22</v>
      </c>
      <c r="E1266" s="58"/>
      <c r="F1266" s="58"/>
      <c r="G1266" s="58"/>
      <c r="H1266" s="58"/>
      <c r="I1266" s="58"/>
      <c r="J1266" s="58"/>
      <c r="K1266" s="58"/>
      <c r="HS1266" s="102"/>
      <c r="HT1266" s="102"/>
      <c r="HU1266" s="102"/>
      <c r="HV1266" s="102"/>
      <c r="HW1266" s="102"/>
      <c r="HX1266" s="102"/>
      <c r="HY1266" s="102"/>
      <c r="HZ1266" s="102"/>
      <c r="IA1266" s="102"/>
      <c r="IB1266" s="102"/>
      <c r="IC1266" s="102"/>
      <c r="ID1266" s="102"/>
      <c r="IE1266" s="102"/>
      <c r="IF1266" s="102"/>
      <c r="IG1266" s="102"/>
      <c r="IH1266" s="102"/>
      <c r="II1266" s="102"/>
    </row>
    <row r="1267" spans="1:243" s="20" customFormat="1" hidden="1">
      <c r="A1267" s="93" t="s">
        <v>1823</v>
      </c>
      <c r="B1267" s="111" t="s">
        <v>142</v>
      </c>
      <c r="C1267" s="123" t="s">
        <v>29</v>
      </c>
      <c r="D1267" s="58">
        <v>-21.14</v>
      </c>
      <c r="E1267" s="58"/>
      <c r="F1267" s="58"/>
      <c r="G1267" s="58"/>
      <c r="H1267" s="58"/>
      <c r="I1267" s="58"/>
      <c r="J1267" s="58"/>
      <c r="K1267" s="58"/>
      <c r="HS1267" s="102"/>
      <c r="HT1267" s="102"/>
      <c r="HU1267" s="102"/>
      <c r="HV1267" s="102"/>
      <c r="HW1267" s="102"/>
      <c r="HX1267" s="102"/>
      <c r="HY1267" s="102"/>
      <c r="HZ1267" s="102"/>
      <c r="IA1267" s="102"/>
      <c r="IB1267" s="102"/>
      <c r="IC1267" s="102"/>
      <c r="ID1267" s="102"/>
      <c r="IE1267" s="102"/>
      <c r="IF1267" s="102"/>
      <c r="IG1267" s="102"/>
      <c r="IH1267" s="102"/>
      <c r="II1267" s="102"/>
    </row>
    <row r="1268" spans="1:243" s="20" customFormat="1" hidden="1">
      <c r="A1268" s="93" t="s">
        <v>2858</v>
      </c>
      <c r="B1268" s="111" t="s">
        <v>124</v>
      </c>
      <c r="C1268" s="123" t="s">
        <v>123</v>
      </c>
      <c r="D1268" s="58">
        <v>-88.46</v>
      </c>
      <c r="E1268" s="58"/>
      <c r="F1268" s="58"/>
      <c r="G1268" s="58"/>
      <c r="H1268" s="58"/>
      <c r="I1268" s="58"/>
      <c r="J1268" s="58"/>
      <c r="K1268" s="58"/>
      <c r="HS1268" s="102"/>
      <c r="HT1268" s="102"/>
      <c r="HU1268" s="102"/>
      <c r="HV1268" s="102"/>
      <c r="HW1268" s="102"/>
      <c r="HX1268" s="102"/>
      <c r="HY1268" s="102"/>
      <c r="HZ1268" s="102"/>
      <c r="IA1268" s="102"/>
      <c r="IB1268" s="102"/>
      <c r="IC1268" s="102"/>
      <c r="ID1268" s="102"/>
      <c r="IE1268" s="102"/>
      <c r="IF1268" s="102"/>
      <c r="IG1268" s="102"/>
      <c r="IH1268" s="102"/>
      <c r="II1268" s="102"/>
    </row>
    <row r="1269" spans="1:243" s="20" customFormat="1" ht="18" hidden="1">
      <c r="A1269" s="93" t="s">
        <v>2859</v>
      </c>
      <c r="B1269" s="111" t="s">
        <v>1537</v>
      </c>
      <c r="C1269" s="123" t="s">
        <v>29</v>
      </c>
      <c r="D1269" s="58">
        <v>-37452.269999999997</v>
      </c>
      <c r="E1269" s="58"/>
      <c r="F1269" s="58"/>
      <c r="G1269" s="58"/>
      <c r="H1269" s="58"/>
      <c r="I1269" s="58"/>
      <c r="J1269" s="58"/>
      <c r="K1269" s="58"/>
      <c r="HS1269" s="102"/>
      <c r="HT1269" s="102"/>
      <c r="HU1269" s="102"/>
      <c r="HV1269" s="102"/>
      <c r="HW1269" s="102"/>
      <c r="HX1269" s="102"/>
      <c r="HY1269" s="102"/>
      <c r="HZ1269" s="102"/>
      <c r="IA1269" s="102"/>
      <c r="IB1269" s="102"/>
      <c r="IC1269" s="102"/>
      <c r="ID1269" s="102"/>
      <c r="IE1269" s="102"/>
      <c r="IF1269" s="102"/>
      <c r="IG1269" s="102"/>
      <c r="IH1269" s="102"/>
      <c r="II1269" s="102"/>
    </row>
    <row r="1270" spans="1:243" s="20" customFormat="1" ht="13.5" hidden="1" customHeight="1">
      <c r="A1270" s="93" t="s">
        <v>2860</v>
      </c>
      <c r="B1270" s="111" t="s">
        <v>2861</v>
      </c>
      <c r="C1270" s="123" t="s">
        <v>29</v>
      </c>
      <c r="D1270" s="58">
        <v>-571.59</v>
      </c>
      <c r="E1270" s="58"/>
      <c r="F1270" s="58"/>
      <c r="G1270" s="58"/>
      <c r="H1270" s="58"/>
      <c r="I1270" s="58"/>
      <c r="J1270" s="58"/>
      <c r="K1270" s="58"/>
      <c r="HS1270" s="102"/>
      <c r="HT1270" s="102"/>
      <c r="HU1270" s="102"/>
      <c r="HV1270" s="102"/>
      <c r="HW1270" s="102"/>
      <c r="HX1270" s="102"/>
      <c r="HY1270" s="102"/>
      <c r="HZ1270" s="102"/>
      <c r="IA1270" s="102"/>
      <c r="IB1270" s="102"/>
      <c r="IC1270" s="102"/>
      <c r="ID1270" s="102"/>
      <c r="IE1270" s="102"/>
      <c r="IF1270" s="102"/>
      <c r="IG1270" s="102"/>
      <c r="IH1270" s="102"/>
      <c r="II1270" s="102"/>
    </row>
    <row r="1271" spans="1:243" s="20" customFormat="1" ht="18" hidden="1">
      <c r="A1271" s="93" t="s">
        <v>2862</v>
      </c>
      <c r="B1271" s="111" t="s">
        <v>2863</v>
      </c>
      <c r="C1271" s="123" t="s">
        <v>29</v>
      </c>
      <c r="D1271" s="58">
        <v>-62.13</v>
      </c>
      <c r="E1271" s="58"/>
      <c r="F1271" s="58"/>
      <c r="G1271" s="58"/>
      <c r="H1271" s="58"/>
      <c r="I1271" s="58"/>
      <c r="J1271" s="58"/>
      <c r="K1271" s="58"/>
      <c r="HS1271" s="102"/>
      <c r="HT1271" s="102"/>
      <c r="HU1271" s="102"/>
      <c r="HV1271" s="102"/>
      <c r="HW1271" s="102"/>
      <c r="HX1271" s="102"/>
      <c r="HY1271" s="102"/>
      <c r="HZ1271" s="102"/>
      <c r="IA1271" s="102"/>
      <c r="IB1271" s="102"/>
      <c r="IC1271" s="102"/>
      <c r="ID1271" s="102"/>
      <c r="IE1271" s="102"/>
      <c r="IF1271" s="102"/>
      <c r="IG1271" s="102"/>
      <c r="IH1271" s="102"/>
      <c r="II1271" s="102"/>
    </row>
    <row r="1272" spans="1:243" s="20" customFormat="1" hidden="1">
      <c r="A1272" s="93" t="s">
        <v>1833</v>
      </c>
      <c r="B1272" s="111" t="s">
        <v>142</v>
      </c>
      <c r="C1272" s="123" t="s">
        <v>29</v>
      </c>
      <c r="D1272" s="58">
        <v>-516.22</v>
      </c>
      <c r="E1272" s="58"/>
      <c r="F1272" s="58"/>
      <c r="G1272" s="58"/>
      <c r="H1272" s="58"/>
      <c r="I1272" s="58"/>
      <c r="J1272" s="58"/>
      <c r="K1272" s="58"/>
      <c r="HS1272" s="102"/>
      <c r="HT1272" s="102"/>
      <c r="HU1272" s="102"/>
      <c r="HV1272" s="102"/>
      <c r="HW1272" s="102"/>
      <c r="HX1272" s="102"/>
      <c r="HY1272" s="102"/>
      <c r="HZ1272" s="102"/>
      <c r="IA1272" s="102"/>
      <c r="IB1272" s="102"/>
      <c r="IC1272" s="102"/>
      <c r="ID1272" s="102"/>
      <c r="IE1272" s="102"/>
      <c r="IF1272" s="102"/>
      <c r="IG1272" s="102"/>
      <c r="IH1272" s="102"/>
      <c r="II1272" s="102"/>
    </row>
    <row r="1273" spans="1:243" s="20" customFormat="1" hidden="1">
      <c r="A1273" s="93" t="s">
        <v>2864</v>
      </c>
      <c r="B1273" s="111" t="s">
        <v>2865</v>
      </c>
      <c r="C1273" s="123" t="s">
        <v>126</v>
      </c>
      <c r="D1273" s="58">
        <v>-36.630000000000003</v>
      </c>
      <c r="E1273" s="58"/>
      <c r="F1273" s="58"/>
      <c r="G1273" s="58"/>
      <c r="H1273" s="58"/>
      <c r="I1273" s="58"/>
      <c r="J1273" s="58"/>
      <c r="K1273" s="58"/>
      <c r="HS1273" s="102"/>
      <c r="HT1273" s="102"/>
      <c r="HU1273" s="102"/>
      <c r="HV1273" s="102"/>
      <c r="HW1273" s="102"/>
      <c r="HX1273" s="102"/>
      <c r="HY1273" s="102"/>
      <c r="HZ1273" s="102"/>
      <c r="IA1273" s="102"/>
      <c r="IB1273" s="102"/>
      <c r="IC1273" s="102"/>
      <c r="ID1273" s="102"/>
      <c r="IE1273" s="102"/>
      <c r="IF1273" s="102"/>
      <c r="IG1273" s="102"/>
      <c r="IH1273" s="102"/>
      <c r="II1273" s="102"/>
    </row>
    <row r="1274" spans="1:243" s="20" customFormat="1" hidden="1">
      <c r="A1274" s="93" t="s">
        <v>1748</v>
      </c>
      <c r="B1274" s="111" t="s">
        <v>151</v>
      </c>
      <c r="C1274" s="123" t="s">
        <v>29</v>
      </c>
      <c r="D1274" s="58">
        <v>-25.18</v>
      </c>
      <c r="E1274" s="58"/>
      <c r="F1274" s="58"/>
      <c r="G1274" s="58"/>
      <c r="H1274" s="58"/>
      <c r="I1274" s="58"/>
      <c r="J1274" s="58"/>
      <c r="K1274" s="58"/>
      <c r="HS1274" s="102"/>
      <c r="HT1274" s="102"/>
      <c r="HU1274" s="102"/>
      <c r="HV1274" s="102"/>
      <c r="HW1274" s="102"/>
      <c r="HX1274" s="102"/>
      <c r="HY1274" s="102"/>
      <c r="HZ1274" s="102"/>
      <c r="IA1274" s="102"/>
      <c r="IB1274" s="102"/>
      <c r="IC1274" s="102"/>
      <c r="ID1274" s="102"/>
      <c r="IE1274" s="102"/>
      <c r="IF1274" s="102"/>
      <c r="IG1274" s="102"/>
      <c r="IH1274" s="102"/>
      <c r="II1274" s="102"/>
    </row>
    <row r="1275" spans="1:243" s="20" customFormat="1" hidden="1">
      <c r="A1275" s="93" t="s">
        <v>3147</v>
      </c>
      <c r="B1275" s="111" t="s">
        <v>153</v>
      </c>
      <c r="C1275" s="123" t="s">
        <v>29</v>
      </c>
      <c r="D1275" s="58">
        <v>-43.8</v>
      </c>
      <c r="E1275" s="58"/>
      <c r="F1275" s="58">
        <v>-860.43</v>
      </c>
      <c r="G1275" s="58"/>
      <c r="H1275" s="58"/>
      <c r="I1275" s="58"/>
      <c r="J1275" s="58"/>
      <c r="K1275" s="58"/>
      <c r="HS1275" s="102"/>
      <c r="HT1275" s="102"/>
      <c r="HU1275" s="102"/>
      <c r="HV1275" s="102"/>
      <c r="HW1275" s="102"/>
      <c r="HX1275" s="102"/>
      <c r="HY1275" s="102"/>
      <c r="HZ1275" s="102"/>
      <c r="IA1275" s="102"/>
      <c r="IB1275" s="102"/>
      <c r="IC1275" s="102"/>
      <c r="ID1275" s="102"/>
      <c r="IE1275" s="102"/>
      <c r="IF1275" s="102"/>
      <c r="IG1275" s="102"/>
      <c r="IH1275" s="102"/>
      <c r="II1275" s="102"/>
    </row>
    <row r="1276" spans="1:243" s="20" customFormat="1" hidden="1">
      <c r="A1276" s="93" t="s">
        <v>1751</v>
      </c>
      <c r="B1276" s="111" t="s">
        <v>1752</v>
      </c>
      <c r="C1276" s="123" t="s">
        <v>29</v>
      </c>
      <c r="D1276" s="58">
        <v>-223.04</v>
      </c>
      <c r="E1276" s="58"/>
      <c r="F1276" s="58">
        <v>-8.4499999999999993</v>
      </c>
      <c r="G1276" s="58"/>
      <c r="H1276" s="58"/>
      <c r="I1276" s="58"/>
      <c r="J1276" s="58"/>
      <c r="K1276" s="58"/>
      <c r="HS1276" s="102"/>
      <c r="HT1276" s="102"/>
      <c r="HU1276" s="102"/>
      <c r="HV1276" s="102"/>
      <c r="HW1276" s="102"/>
      <c r="HX1276" s="102"/>
      <c r="HY1276" s="102"/>
      <c r="HZ1276" s="102"/>
      <c r="IA1276" s="102"/>
      <c r="IB1276" s="102"/>
      <c r="IC1276" s="102"/>
      <c r="ID1276" s="102"/>
      <c r="IE1276" s="102"/>
      <c r="IF1276" s="102"/>
      <c r="IG1276" s="102"/>
      <c r="IH1276" s="102"/>
      <c r="II1276" s="102"/>
    </row>
    <row r="1277" spans="1:243" s="20" customFormat="1" ht="12.75" hidden="1" customHeight="1">
      <c r="A1277" s="93" t="s">
        <v>3155</v>
      </c>
      <c r="B1277" s="111" t="s">
        <v>1754</v>
      </c>
      <c r="C1277" s="123" t="s">
        <v>29</v>
      </c>
      <c r="D1277" s="58">
        <v>-2000.93</v>
      </c>
      <c r="E1277" s="58"/>
      <c r="F1277" s="58">
        <v>-2643.24</v>
      </c>
      <c r="G1277" s="58"/>
      <c r="H1277" s="58"/>
      <c r="I1277" s="58"/>
      <c r="J1277" s="58"/>
      <c r="K1277" s="58"/>
      <c r="HS1277" s="102"/>
      <c r="HT1277" s="102"/>
      <c r="HU1277" s="102"/>
      <c r="HV1277" s="102"/>
      <c r="HW1277" s="102"/>
      <c r="HX1277" s="102"/>
      <c r="HY1277" s="102"/>
      <c r="HZ1277" s="102"/>
      <c r="IA1277" s="102"/>
      <c r="IB1277" s="102"/>
      <c r="IC1277" s="102"/>
      <c r="ID1277" s="102"/>
      <c r="IE1277" s="102"/>
      <c r="IF1277" s="102"/>
      <c r="IG1277" s="102"/>
      <c r="IH1277" s="102"/>
      <c r="II1277" s="102"/>
    </row>
    <row r="1278" spans="1:243" s="20" customFormat="1" ht="15.75" hidden="1" customHeight="1">
      <c r="A1278" s="93" t="s">
        <v>3156</v>
      </c>
      <c r="B1278" s="111" t="s">
        <v>1756</v>
      </c>
      <c r="C1278" s="123" t="s">
        <v>29</v>
      </c>
      <c r="D1278" s="58">
        <v>-2.86</v>
      </c>
      <c r="E1278" s="58"/>
      <c r="F1278" s="58">
        <v>-2.98</v>
      </c>
      <c r="G1278" s="58"/>
      <c r="H1278" s="58"/>
      <c r="I1278" s="58"/>
      <c r="J1278" s="58"/>
      <c r="K1278" s="58"/>
      <c r="HS1278" s="102"/>
      <c r="HT1278" s="102"/>
      <c r="HU1278" s="102"/>
      <c r="HV1278" s="102"/>
      <c r="HW1278" s="102"/>
      <c r="HX1278" s="102"/>
      <c r="HY1278" s="102"/>
      <c r="HZ1278" s="102"/>
      <c r="IA1278" s="102"/>
      <c r="IB1278" s="102"/>
      <c r="IC1278" s="102"/>
      <c r="ID1278" s="102"/>
      <c r="IE1278" s="102"/>
      <c r="IF1278" s="102"/>
      <c r="IG1278" s="102"/>
      <c r="IH1278" s="102"/>
      <c r="II1278" s="102"/>
    </row>
    <row r="1279" spans="1:243" s="20" customFormat="1" hidden="1">
      <c r="A1279" s="93" t="s">
        <v>3161</v>
      </c>
      <c r="B1279" s="111" t="s">
        <v>2866</v>
      </c>
      <c r="C1279" s="123" t="s">
        <v>29</v>
      </c>
      <c r="D1279" s="58">
        <v>-6.54</v>
      </c>
      <c r="E1279" s="58"/>
      <c r="F1279" s="58">
        <v>-2.2000000000000002</v>
      </c>
      <c r="G1279" s="58"/>
      <c r="H1279" s="58"/>
      <c r="I1279" s="58"/>
      <c r="J1279" s="58"/>
      <c r="K1279" s="58"/>
      <c r="HS1279" s="102"/>
      <c r="HT1279" s="102"/>
      <c r="HU1279" s="102"/>
      <c r="HV1279" s="102"/>
      <c r="HW1279" s="102"/>
      <c r="HX1279" s="102"/>
      <c r="HY1279" s="102"/>
      <c r="HZ1279" s="102"/>
      <c r="IA1279" s="102"/>
      <c r="IB1279" s="102"/>
      <c r="IC1279" s="102"/>
      <c r="ID1279" s="102"/>
      <c r="IE1279" s="102"/>
      <c r="IF1279" s="102"/>
      <c r="IG1279" s="102"/>
      <c r="IH1279" s="102"/>
      <c r="II1279" s="102"/>
    </row>
    <row r="1280" spans="1:243" s="20" customFormat="1" ht="21" hidden="1" customHeight="1">
      <c r="A1280" s="93" t="s">
        <v>3162</v>
      </c>
      <c r="B1280" s="111" t="s">
        <v>2867</v>
      </c>
      <c r="C1280" s="123" t="s">
        <v>29</v>
      </c>
      <c r="D1280" s="58">
        <v>-103599.63</v>
      </c>
      <c r="E1280" s="58"/>
      <c r="F1280" s="58">
        <v>-9971.5</v>
      </c>
      <c r="G1280" s="58"/>
      <c r="H1280" s="58"/>
      <c r="I1280" s="58"/>
      <c r="J1280" s="58"/>
      <c r="K1280" s="58"/>
      <c r="HS1280" s="102"/>
      <c r="HT1280" s="102"/>
      <c r="HU1280" s="102"/>
      <c r="HV1280" s="102"/>
      <c r="HW1280" s="102"/>
      <c r="HX1280" s="102"/>
      <c r="HY1280" s="102"/>
      <c r="HZ1280" s="102"/>
      <c r="IA1280" s="102"/>
      <c r="IB1280" s="102"/>
      <c r="IC1280" s="102"/>
      <c r="ID1280" s="102"/>
      <c r="IE1280" s="102"/>
      <c r="IF1280" s="102"/>
      <c r="IG1280" s="102"/>
      <c r="IH1280" s="102"/>
      <c r="II1280" s="102"/>
    </row>
    <row r="1281" spans="1:243" s="20" customFormat="1" ht="12" hidden="1" customHeight="1">
      <c r="A1281" s="93" t="s">
        <v>3168</v>
      </c>
      <c r="B1281" s="111" t="s">
        <v>2868</v>
      </c>
      <c r="C1281" s="123" t="s">
        <v>29</v>
      </c>
      <c r="D1281" s="58">
        <v>-18580.13</v>
      </c>
      <c r="E1281" s="58"/>
      <c r="F1281" s="58">
        <v>-12152.61</v>
      </c>
      <c r="G1281" s="58"/>
      <c r="H1281" s="58"/>
      <c r="I1281" s="58"/>
      <c r="J1281" s="58"/>
      <c r="K1281" s="58"/>
      <c r="HS1281" s="102"/>
      <c r="HT1281" s="102"/>
      <c r="HU1281" s="102"/>
      <c r="HV1281" s="102"/>
      <c r="HW1281" s="102"/>
      <c r="HX1281" s="102"/>
      <c r="HY1281" s="102"/>
      <c r="HZ1281" s="102"/>
      <c r="IA1281" s="102"/>
      <c r="IB1281" s="102"/>
      <c r="IC1281" s="102"/>
      <c r="ID1281" s="102"/>
      <c r="IE1281" s="102"/>
      <c r="IF1281" s="102"/>
      <c r="IG1281" s="102"/>
      <c r="IH1281" s="102"/>
      <c r="II1281" s="102"/>
    </row>
    <row r="1282" spans="1:243" s="20" customFormat="1" ht="12" hidden="1" customHeight="1">
      <c r="A1282" s="93" t="s">
        <v>3169</v>
      </c>
      <c r="B1282" s="111" t="s">
        <v>2869</v>
      </c>
      <c r="C1282" s="123" t="s">
        <v>29</v>
      </c>
      <c r="D1282" s="58">
        <v>-162185.01</v>
      </c>
      <c r="E1282" s="58"/>
      <c r="F1282" s="58">
        <v>-80081.94</v>
      </c>
      <c r="G1282" s="58"/>
      <c r="H1282" s="58"/>
      <c r="I1282" s="58"/>
      <c r="J1282" s="58"/>
      <c r="K1282" s="58"/>
      <c r="HS1282" s="102"/>
      <c r="HT1282" s="102"/>
      <c r="HU1282" s="102"/>
      <c r="HV1282" s="102"/>
      <c r="HW1282" s="102"/>
      <c r="HX1282" s="102"/>
      <c r="HY1282" s="102"/>
      <c r="HZ1282" s="102"/>
      <c r="IA1282" s="102"/>
      <c r="IB1282" s="102"/>
      <c r="IC1282" s="102"/>
      <c r="ID1282" s="102"/>
      <c r="IE1282" s="102"/>
      <c r="IF1282" s="102"/>
      <c r="IG1282" s="102"/>
      <c r="IH1282" s="102"/>
      <c r="II1282" s="102"/>
    </row>
    <row r="1283" spans="1:243" s="167" customFormat="1" ht="12.75" hidden="1" customHeight="1">
      <c r="A1283" s="93" t="s">
        <v>3170</v>
      </c>
      <c r="B1283" s="111" t="s">
        <v>1756</v>
      </c>
      <c r="C1283" s="123" t="s">
        <v>29</v>
      </c>
      <c r="D1283" s="58">
        <v>-1.8</v>
      </c>
      <c r="E1283" s="58"/>
      <c r="F1283" s="58">
        <v>-14.92</v>
      </c>
      <c r="G1283" s="58"/>
      <c r="H1283" s="58"/>
      <c r="I1283" s="118"/>
      <c r="J1283" s="118"/>
      <c r="K1283" s="118"/>
      <c r="HS1283" s="168"/>
      <c r="HT1283" s="168"/>
      <c r="HU1283" s="168"/>
      <c r="HV1283" s="168"/>
      <c r="HW1283" s="168"/>
      <c r="HX1283" s="168"/>
      <c r="HY1283" s="168"/>
      <c r="HZ1283" s="168"/>
      <c r="IA1283" s="168"/>
      <c r="IB1283" s="168"/>
      <c r="IC1283" s="168"/>
      <c r="ID1283" s="168"/>
      <c r="IE1283" s="168"/>
      <c r="IF1283" s="168"/>
      <c r="IG1283" s="168"/>
      <c r="IH1283" s="168"/>
      <c r="II1283" s="168"/>
    </row>
    <row r="1284" spans="1:243" s="167" customFormat="1" ht="14.25" hidden="1" customHeight="1">
      <c r="A1284" s="93" t="s">
        <v>1884</v>
      </c>
      <c r="B1284" s="111" t="s">
        <v>1885</v>
      </c>
      <c r="C1284" s="123" t="s">
        <v>224</v>
      </c>
      <c r="D1284" s="58">
        <v>-40.270000000000003</v>
      </c>
      <c r="E1284" s="58">
        <v>-302.26</v>
      </c>
      <c r="F1284" s="58">
        <v>-72.05</v>
      </c>
      <c r="G1284" s="58"/>
      <c r="H1284" s="58"/>
      <c r="I1284" s="118"/>
      <c r="J1284" s="118"/>
      <c r="K1284" s="118"/>
      <c r="HS1284" s="168"/>
      <c r="HT1284" s="168"/>
      <c r="HU1284" s="168"/>
      <c r="HV1284" s="168"/>
      <c r="HW1284" s="168"/>
      <c r="HX1284" s="168"/>
      <c r="HY1284" s="168"/>
      <c r="HZ1284" s="168"/>
      <c r="IA1284" s="168"/>
      <c r="IB1284" s="168"/>
      <c r="IC1284" s="168"/>
      <c r="ID1284" s="168"/>
      <c r="IE1284" s="168"/>
      <c r="IF1284" s="168"/>
      <c r="IG1284" s="168"/>
      <c r="IH1284" s="168"/>
      <c r="II1284" s="168"/>
    </row>
    <row r="1285" spans="1:243" s="167" customFormat="1" ht="14.25" hidden="1" customHeight="1">
      <c r="A1285" s="93" t="s">
        <v>1886</v>
      </c>
      <c r="B1285" s="111" t="s">
        <v>1887</v>
      </c>
      <c r="C1285" s="123" t="s">
        <v>224</v>
      </c>
      <c r="D1285" s="58">
        <v>-7748.95</v>
      </c>
      <c r="E1285" s="58">
        <v>-3893.33</v>
      </c>
      <c r="F1285" s="58">
        <v>-3166.01</v>
      </c>
      <c r="G1285" s="58"/>
      <c r="H1285" s="58"/>
      <c r="I1285" s="118"/>
      <c r="J1285" s="118"/>
      <c r="K1285" s="118"/>
      <c r="HS1285" s="168"/>
      <c r="HT1285" s="168"/>
      <c r="HU1285" s="168"/>
      <c r="HV1285" s="168"/>
      <c r="HW1285" s="168"/>
      <c r="HX1285" s="168"/>
      <c r="HY1285" s="168"/>
      <c r="HZ1285" s="168"/>
      <c r="IA1285" s="168"/>
      <c r="IB1285" s="168"/>
      <c r="IC1285" s="168"/>
      <c r="ID1285" s="168"/>
      <c r="IE1285" s="168"/>
      <c r="IF1285" s="168"/>
      <c r="IG1285" s="168"/>
      <c r="IH1285" s="168"/>
      <c r="II1285" s="168"/>
    </row>
    <row r="1286" spans="1:243" s="167" customFormat="1" ht="14.25" hidden="1" customHeight="1">
      <c r="A1286" s="93" t="s">
        <v>1888</v>
      </c>
      <c r="B1286" s="111" t="s">
        <v>1889</v>
      </c>
      <c r="C1286" s="123" t="s">
        <v>224</v>
      </c>
      <c r="D1286" s="58">
        <v>-12557.46</v>
      </c>
      <c r="E1286" s="58">
        <v>-7492.73</v>
      </c>
      <c r="F1286" s="58">
        <v>-6309.52</v>
      </c>
      <c r="G1286" s="58"/>
      <c r="H1286" s="58"/>
      <c r="I1286" s="118"/>
      <c r="J1286" s="118"/>
      <c r="K1286" s="118"/>
      <c r="HS1286" s="168"/>
      <c r="HT1286" s="168"/>
      <c r="HU1286" s="168"/>
      <c r="HV1286" s="168"/>
      <c r="HW1286" s="168"/>
      <c r="HX1286" s="168"/>
      <c r="HY1286" s="168"/>
      <c r="HZ1286" s="168"/>
      <c r="IA1286" s="168"/>
      <c r="IB1286" s="168"/>
      <c r="IC1286" s="168"/>
      <c r="ID1286" s="168"/>
      <c r="IE1286" s="168"/>
      <c r="IF1286" s="168"/>
      <c r="IG1286" s="168"/>
      <c r="IH1286" s="168"/>
      <c r="II1286" s="168"/>
    </row>
    <row r="1287" spans="1:243" s="167" customFormat="1" ht="14.25" hidden="1" customHeight="1">
      <c r="A1287" s="95" t="s">
        <v>3424</v>
      </c>
      <c r="B1287" s="110" t="s">
        <v>3393</v>
      </c>
      <c r="C1287" s="123" t="s">
        <v>29</v>
      </c>
      <c r="D1287" s="58"/>
      <c r="E1287" s="58"/>
      <c r="F1287" s="58">
        <v>-11044.4</v>
      </c>
      <c r="G1287" s="58"/>
      <c r="H1287" s="58"/>
      <c r="I1287" s="118"/>
      <c r="J1287" s="118"/>
      <c r="K1287" s="118"/>
      <c r="HS1287" s="168"/>
      <c r="HT1287" s="168"/>
      <c r="HU1287" s="168"/>
      <c r="HV1287" s="168"/>
      <c r="HW1287" s="168"/>
      <c r="HX1287" s="168"/>
      <c r="HY1287" s="168"/>
      <c r="HZ1287" s="168"/>
      <c r="IA1287" s="168"/>
      <c r="IB1287" s="168"/>
      <c r="IC1287" s="168"/>
      <c r="ID1287" s="168"/>
      <c r="IE1287" s="168"/>
      <c r="IF1287" s="168"/>
      <c r="IG1287" s="168"/>
      <c r="IH1287" s="168"/>
      <c r="II1287" s="168"/>
    </row>
    <row r="1288" spans="1:243" s="167" customFormat="1" ht="14.25" hidden="1" customHeight="1">
      <c r="A1288" s="93" t="s">
        <v>3200</v>
      </c>
      <c r="B1288" s="111" t="s">
        <v>3201</v>
      </c>
      <c r="C1288" s="123" t="s">
        <v>545</v>
      </c>
      <c r="D1288" s="58"/>
      <c r="E1288" s="58"/>
      <c r="F1288" s="58">
        <v>-42.64</v>
      </c>
      <c r="G1288" s="58"/>
      <c r="H1288" s="58"/>
      <c r="I1288" s="118"/>
      <c r="J1288" s="118"/>
      <c r="K1288" s="118"/>
      <c r="HS1288" s="168"/>
      <c r="HT1288" s="168"/>
      <c r="HU1288" s="168"/>
      <c r="HV1288" s="168"/>
      <c r="HW1288" s="168"/>
      <c r="HX1288" s="168"/>
      <c r="HY1288" s="168"/>
      <c r="HZ1288" s="168"/>
      <c r="IA1288" s="168"/>
      <c r="IB1288" s="168"/>
      <c r="IC1288" s="168"/>
      <c r="ID1288" s="168"/>
      <c r="IE1288" s="168"/>
      <c r="IF1288" s="168"/>
      <c r="IG1288" s="168"/>
      <c r="IH1288" s="168"/>
      <c r="II1288" s="168"/>
    </row>
    <row r="1289" spans="1:243" s="167" customFormat="1" ht="14.25" hidden="1" customHeight="1">
      <c r="A1289" s="93" t="s">
        <v>3247</v>
      </c>
      <c r="B1289" s="111" t="s">
        <v>3201</v>
      </c>
      <c r="C1289" s="123" t="s">
        <v>545</v>
      </c>
      <c r="D1289" s="58"/>
      <c r="E1289" s="58"/>
      <c r="F1289" s="58">
        <v>-62.65</v>
      </c>
      <c r="G1289" s="58"/>
      <c r="H1289" s="58"/>
      <c r="I1289" s="118"/>
      <c r="J1289" s="118"/>
      <c r="K1289" s="118"/>
      <c r="HS1289" s="168"/>
      <c r="HT1289" s="168"/>
      <c r="HU1289" s="168"/>
      <c r="HV1289" s="168"/>
      <c r="HW1289" s="168"/>
      <c r="HX1289" s="168"/>
      <c r="HY1289" s="168"/>
      <c r="HZ1289" s="168"/>
      <c r="IA1289" s="168"/>
      <c r="IB1289" s="168"/>
      <c r="IC1289" s="168"/>
      <c r="ID1289" s="168"/>
      <c r="IE1289" s="168"/>
      <c r="IF1289" s="168"/>
      <c r="IG1289" s="168"/>
      <c r="IH1289" s="168"/>
      <c r="II1289" s="168"/>
    </row>
    <row r="1290" spans="1:243" s="20" customFormat="1" hidden="1">
      <c r="A1290" s="136" t="s">
        <v>2162</v>
      </c>
      <c r="B1290" s="137" t="s">
        <v>1575</v>
      </c>
      <c r="C1290" s="123" t="s">
        <v>29</v>
      </c>
      <c r="D1290" s="58"/>
      <c r="E1290" s="58">
        <v>-0.64</v>
      </c>
      <c r="F1290" s="58"/>
      <c r="G1290" s="58"/>
      <c r="H1290" s="58"/>
      <c r="I1290" s="58"/>
      <c r="J1290" s="58"/>
      <c r="K1290" s="58"/>
      <c r="HS1290" s="102"/>
      <c r="HT1290" s="102"/>
      <c r="HU1290" s="102"/>
      <c r="HV1290" s="102"/>
      <c r="HW1290" s="102"/>
      <c r="HX1290" s="102"/>
      <c r="HY1290" s="102"/>
      <c r="HZ1290" s="102"/>
      <c r="IA1290" s="102"/>
      <c r="IB1290" s="102"/>
      <c r="IC1290" s="102"/>
      <c r="ID1290" s="102"/>
      <c r="IE1290" s="102"/>
      <c r="IF1290" s="102"/>
      <c r="IG1290" s="102"/>
      <c r="IH1290" s="102"/>
      <c r="II1290" s="102"/>
    </row>
    <row r="1291" spans="1:243" s="20" customFormat="1" hidden="1">
      <c r="A1291" s="93" t="s">
        <v>2462</v>
      </c>
      <c r="B1291" s="111" t="s">
        <v>2463</v>
      </c>
      <c r="C1291" s="123" t="s">
        <v>123</v>
      </c>
      <c r="D1291" s="58">
        <v>-10.37</v>
      </c>
      <c r="E1291" s="58"/>
      <c r="F1291" s="58"/>
      <c r="G1291" s="58"/>
      <c r="H1291" s="58"/>
      <c r="I1291" s="58"/>
      <c r="J1291" s="58"/>
      <c r="K1291" s="58"/>
      <c r="HS1291" s="102"/>
      <c r="HT1291" s="102"/>
      <c r="HU1291" s="102"/>
      <c r="HV1291" s="102"/>
      <c r="HW1291" s="102"/>
      <c r="HX1291" s="102"/>
      <c r="HY1291" s="102"/>
      <c r="HZ1291" s="102"/>
      <c r="IA1291" s="102"/>
      <c r="IB1291" s="102"/>
      <c r="IC1291" s="102"/>
      <c r="ID1291" s="102"/>
      <c r="IE1291" s="102"/>
      <c r="IF1291" s="102"/>
      <c r="IG1291" s="102"/>
      <c r="IH1291" s="102"/>
      <c r="II1291" s="102"/>
    </row>
    <row r="1292" spans="1:243" s="20" customFormat="1" hidden="1">
      <c r="A1292" s="93" t="s">
        <v>2473</v>
      </c>
      <c r="B1292" s="111" t="s">
        <v>1215</v>
      </c>
      <c r="C1292" s="123" t="s">
        <v>29</v>
      </c>
      <c r="D1292" s="58">
        <v>-318.87</v>
      </c>
      <c r="E1292" s="58">
        <v>-7.56</v>
      </c>
      <c r="F1292" s="58"/>
      <c r="G1292" s="58"/>
      <c r="H1292" s="58"/>
      <c r="I1292" s="58"/>
      <c r="J1292" s="58"/>
      <c r="K1292" s="58"/>
      <c r="HS1292" s="102"/>
      <c r="HT1292" s="102"/>
      <c r="HU1292" s="102"/>
      <c r="HV1292" s="102"/>
      <c r="HW1292" s="102"/>
      <c r="HX1292" s="102"/>
      <c r="HY1292" s="102"/>
      <c r="HZ1292" s="102"/>
      <c r="IA1292" s="102"/>
      <c r="IB1292" s="102"/>
      <c r="IC1292" s="102"/>
      <c r="ID1292" s="102"/>
      <c r="IE1292" s="102"/>
      <c r="IF1292" s="102"/>
      <c r="IG1292" s="102"/>
      <c r="IH1292" s="102"/>
      <c r="II1292" s="102"/>
    </row>
    <row r="1293" spans="1:243" s="20" customFormat="1" hidden="1">
      <c r="A1293" s="93" t="s">
        <v>2474</v>
      </c>
      <c r="B1293" s="111" t="s">
        <v>1219</v>
      </c>
      <c r="C1293" s="123" t="s">
        <v>29</v>
      </c>
      <c r="D1293" s="58">
        <v>-26981.599999999999</v>
      </c>
      <c r="E1293" s="58">
        <v>-7774.51</v>
      </c>
      <c r="F1293" s="58">
        <v>-351.91</v>
      </c>
      <c r="G1293" s="58"/>
      <c r="H1293" s="58"/>
      <c r="I1293" s="58"/>
      <c r="J1293" s="58"/>
      <c r="K1293" s="58"/>
      <c r="HS1293" s="102"/>
      <c r="HT1293" s="102"/>
      <c r="HU1293" s="102"/>
      <c r="HV1293" s="102"/>
      <c r="HW1293" s="102"/>
      <c r="HX1293" s="102"/>
      <c r="HY1293" s="102"/>
      <c r="HZ1293" s="102"/>
      <c r="IA1293" s="102"/>
      <c r="IB1293" s="102"/>
      <c r="IC1293" s="102"/>
      <c r="ID1293" s="102"/>
      <c r="IE1293" s="102"/>
      <c r="IF1293" s="102"/>
      <c r="IG1293" s="102"/>
      <c r="IH1293" s="102"/>
      <c r="II1293" s="102"/>
    </row>
    <row r="1294" spans="1:243" s="20" customFormat="1" hidden="1">
      <c r="A1294" s="93" t="s">
        <v>2483</v>
      </c>
      <c r="B1294" s="111" t="s">
        <v>2484</v>
      </c>
      <c r="C1294" s="123" t="s">
        <v>123</v>
      </c>
      <c r="D1294" s="58">
        <v>-28.19</v>
      </c>
      <c r="E1294" s="58">
        <v>-18.8</v>
      </c>
      <c r="F1294" s="58">
        <v>-88.97</v>
      </c>
      <c r="G1294" s="58"/>
      <c r="H1294" s="58"/>
      <c r="I1294" s="58"/>
      <c r="J1294" s="58"/>
      <c r="K1294" s="58"/>
      <c r="HS1294" s="102"/>
      <c r="HT1294" s="102"/>
      <c r="HU1294" s="102"/>
      <c r="HV1294" s="102"/>
      <c r="HW1294" s="102"/>
      <c r="HX1294" s="102"/>
      <c r="HY1294" s="102"/>
      <c r="HZ1294" s="102"/>
      <c r="IA1294" s="102"/>
      <c r="IB1294" s="102"/>
      <c r="IC1294" s="102"/>
      <c r="ID1294" s="102"/>
      <c r="IE1294" s="102"/>
      <c r="IF1294" s="102"/>
      <c r="IG1294" s="102"/>
      <c r="IH1294" s="102"/>
      <c r="II1294" s="102"/>
    </row>
    <row r="1295" spans="1:243" s="20" customFormat="1" hidden="1">
      <c r="A1295" s="93" t="s">
        <v>2491</v>
      </c>
      <c r="B1295" s="111" t="s">
        <v>1213</v>
      </c>
      <c r="C1295" s="123" t="s">
        <v>29</v>
      </c>
      <c r="D1295" s="58"/>
      <c r="E1295" s="58"/>
      <c r="F1295" s="58">
        <v>-3.1</v>
      </c>
      <c r="G1295" s="58"/>
      <c r="H1295" s="58"/>
      <c r="I1295" s="58"/>
      <c r="J1295" s="58"/>
      <c r="K1295" s="58"/>
      <c r="HS1295" s="102"/>
      <c r="HT1295" s="102"/>
      <c r="HU1295" s="102"/>
      <c r="HV1295" s="102"/>
      <c r="HW1295" s="102"/>
      <c r="HX1295" s="102"/>
      <c r="HY1295" s="102"/>
      <c r="HZ1295" s="102"/>
      <c r="IA1295" s="102"/>
      <c r="IB1295" s="102"/>
      <c r="IC1295" s="102"/>
      <c r="ID1295" s="102"/>
      <c r="IE1295" s="102"/>
      <c r="IF1295" s="102"/>
      <c r="IG1295" s="102"/>
      <c r="IH1295" s="102"/>
      <c r="II1295" s="102"/>
    </row>
    <row r="1296" spans="1:243" s="20" customFormat="1" hidden="1">
      <c r="A1296" s="93" t="s">
        <v>2489</v>
      </c>
      <c r="B1296" s="111" t="s">
        <v>1209</v>
      </c>
      <c r="C1296" s="123" t="s">
        <v>29</v>
      </c>
      <c r="D1296" s="58">
        <v>-21.55</v>
      </c>
      <c r="E1296" s="58"/>
      <c r="F1296" s="58"/>
      <c r="G1296" s="58"/>
      <c r="H1296" s="58"/>
      <c r="I1296" s="58"/>
      <c r="J1296" s="58"/>
      <c r="K1296" s="58"/>
      <c r="HS1296" s="102"/>
      <c r="HT1296" s="102"/>
      <c r="HU1296" s="102"/>
      <c r="HV1296" s="102"/>
      <c r="HW1296" s="102"/>
      <c r="HX1296" s="102"/>
      <c r="HY1296" s="102"/>
      <c r="HZ1296" s="102"/>
      <c r="IA1296" s="102"/>
      <c r="IB1296" s="102"/>
      <c r="IC1296" s="102"/>
      <c r="ID1296" s="102"/>
      <c r="IE1296" s="102"/>
      <c r="IF1296" s="102"/>
      <c r="IG1296" s="102"/>
      <c r="IH1296" s="102"/>
      <c r="II1296" s="102"/>
    </row>
    <row r="1297" spans="1:243" s="20" customFormat="1" hidden="1">
      <c r="A1297" s="93" t="s">
        <v>2490</v>
      </c>
      <c r="B1297" s="111" t="s">
        <v>1211</v>
      </c>
      <c r="C1297" s="123" t="s">
        <v>29</v>
      </c>
      <c r="D1297" s="58">
        <v>-0.53</v>
      </c>
      <c r="E1297" s="58">
        <v>-94.97</v>
      </c>
      <c r="F1297" s="58"/>
      <c r="G1297" s="58"/>
      <c r="H1297" s="58"/>
      <c r="I1297" s="58"/>
      <c r="J1297" s="58"/>
      <c r="K1297" s="58"/>
      <c r="HS1297" s="102"/>
      <c r="HT1297" s="102"/>
      <c r="HU1297" s="102"/>
      <c r="HV1297" s="102"/>
      <c r="HW1297" s="102"/>
      <c r="HX1297" s="102"/>
      <c r="HY1297" s="102"/>
      <c r="HZ1297" s="102"/>
      <c r="IA1297" s="102"/>
      <c r="IB1297" s="102"/>
      <c r="IC1297" s="102"/>
      <c r="ID1297" s="102"/>
      <c r="IE1297" s="102"/>
      <c r="IF1297" s="102"/>
      <c r="IG1297" s="102"/>
      <c r="IH1297" s="102"/>
      <c r="II1297" s="102"/>
    </row>
    <row r="1298" spans="1:243" s="20" customFormat="1" hidden="1">
      <c r="A1298" s="93" t="s">
        <v>2492</v>
      </c>
      <c r="B1298" s="111" t="s">
        <v>1215</v>
      </c>
      <c r="C1298" s="123" t="s">
        <v>29</v>
      </c>
      <c r="D1298" s="58">
        <v>-388.16</v>
      </c>
      <c r="E1298" s="58"/>
      <c r="F1298" s="58">
        <v>-1.99</v>
      </c>
      <c r="G1298" s="58"/>
      <c r="H1298" s="58"/>
      <c r="I1298" s="58"/>
      <c r="J1298" s="58"/>
      <c r="K1298" s="58"/>
      <c r="HS1298" s="102"/>
      <c r="HT1298" s="102"/>
      <c r="HU1298" s="102"/>
      <c r="HV1298" s="102"/>
      <c r="HW1298" s="102"/>
      <c r="HX1298" s="102"/>
      <c r="HY1298" s="102"/>
      <c r="HZ1298" s="102"/>
      <c r="IA1298" s="102"/>
      <c r="IB1298" s="102"/>
      <c r="IC1298" s="102"/>
      <c r="ID1298" s="102"/>
      <c r="IE1298" s="102"/>
      <c r="IF1298" s="102"/>
      <c r="IG1298" s="102"/>
      <c r="IH1298" s="102"/>
      <c r="II1298" s="102"/>
    </row>
    <row r="1299" spans="1:243" s="20" customFormat="1" hidden="1">
      <c r="A1299" s="93" t="s">
        <v>2493</v>
      </c>
      <c r="B1299" s="111" t="s">
        <v>1219</v>
      </c>
      <c r="C1299" s="123" t="s">
        <v>29</v>
      </c>
      <c r="D1299" s="58">
        <v>-4788.9799999999996</v>
      </c>
      <c r="E1299" s="58"/>
      <c r="F1299" s="58">
        <v>-56.53</v>
      </c>
      <c r="G1299" s="58"/>
      <c r="H1299" s="58"/>
      <c r="I1299" s="58"/>
      <c r="J1299" s="58"/>
      <c r="K1299" s="58"/>
      <c r="HS1299" s="102"/>
      <c r="HT1299" s="102"/>
      <c r="HU1299" s="102"/>
      <c r="HV1299" s="102"/>
      <c r="HW1299" s="102"/>
      <c r="HX1299" s="102"/>
      <c r="HY1299" s="102"/>
      <c r="HZ1299" s="102"/>
      <c r="IA1299" s="102"/>
      <c r="IB1299" s="102"/>
      <c r="IC1299" s="102"/>
      <c r="ID1299" s="102"/>
      <c r="IE1299" s="102"/>
      <c r="IF1299" s="102"/>
      <c r="IG1299" s="102"/>
      <c r="IH1299" s="102"/>
      <c r="II1299" s="102"/>
    </row>
    <row r="1300" spans="1:243" s="20" customFormat="1" hidden="1">
      <c r="A1300" s="93" t="s">
        <v>2496</v>
      </c>
      <c r="B1300" s="111" t="s">
        <v>2497</v>
      </c>
      <c r="C1300" s="123" t="s">
        <v>123</v>
      </c>
      <c r="D1300" s="58">
        <v>-215.17</v>
      </c>
      <c r="E1300" s="58">
        <v>-32.25</v>
      </c>
      <c r="F1300" s="58"/>
      <c r="G1300" s="58"/>
      <c r="H1300" s="58"/>
      <c r="I1300" s="58"/>
      <c r="J1300" s="58"/>
      <c r="K1300" s="58"/>
      <c r="HS1300" s="102"/>
      <c r="HT1300" s="102"/>
      <c r="HU1300" s="102"/>
      <c r="HV1300" s="102"/>
      <c r="HW1300" s="102"/>
      <c r="HX1300" s="102"/>
      <c r="HY1300" s="102"/>
      <c r="HZ1300" s="102"/>
      <c r="IA1300" s="102"/>
      <c r="IB1300" s="102"/>
      <c r="IC1300" s="102"/>
      <c r="ID1300" s="102"/>
      <c r="IE1300" s="102"/>
      <c r="IF1300" s="102"/>
      <c r="IG1300" s="102"/>
      <c r="IH1300" s="102"/>
      <c r="II1300" s="102"/>
    </row>
    <row r="1301" spans="1:243" s="20" customFormat="1" hidden="1">
      <c r="A1301" s="93" t="s">
        <v>2502</v>
      </c>
      <c r="B1301" s="111" t="s">
        <v>1211</v>
      </c>
      <c r="C1301" s="123" t="s">
        <v>29</v>
      </c>
      <c r="D1301" s="58"/>
      <c r="E1301" s="58">
        <v>-319.95999999999998</v>
      </c>
      <c r="F1301" s="58"/>
      <c r="G1301" s="58"/>
      <c r="H1301" s="58"/>
      <c r="I1301" s="58"/>
      <c r="J1301" s="58"/>
      <c r="K1301" s="58"/>
      <c r="HS1301" s="102"/>
      <c r="HT1301" s="102"/>
      <c r="HU1301" s="102"/>
      <c r="HV1301" s="102"/>
      <c r="HW1301" s="102"/>
      <c r="HX1301" s="102"/>
      <c r="HY1301" s="102"/>
      <c r="HZ1301" s="102"/>
      <c r="IA1301" s="102"/>
      <c r="IB1301" s="102"/>
      <c r="IC1301" s="102"/>
      <c r="ID1301" s="102"/>
      <c r="IE1301" s="102"/>
      <c r="IF1301" s="102"/>
      <c r="IG1301" s="102"/>
      <c r="IH1301" s="102"/>
      <c r="II1301" s="102"/>
    </row>
    <row r="1302" spans="1:243" s="20" customFormat="1" hidden="1">
      <c r="A1302" s="93" t="s">
        <v>2503</v>
      </c>
      <c r="B1302" s="111" t="s">
        <v>1213</v>
      </c>
      <c r="C1302" s="123" t="s">
        <v>29</v>
      </c>
      <c r="D1302" s="58"/>
      <c r="E1302" s="58">
        <v>-127.95</v>
      </c>
      <c r="F1302" s="58"/>
      <c r="G1302" s="58"/>
      <c r="H1302" s="58"/>
      <c r="I1302" s="58"/>
      <c r="J1302" s="58"/>
      <c r="K1302" s="58"/>
      <c r="HS1302" s="102"/>
      <c r="HT1302" s="102"/>
      <c r="HU1302" s="102"/>
      <c r="HV1302" s="102"/>
      <c r="HW1302" s="102"/>
      <c r="HX1302" s="102"/>
      <c r="HY1302" s="102"/>
      <c r="HZ1302" s="102"/>
      <c r="IA1302" s="102"/>
      <c r="IB1302" s="102"/>
      <c r="IC1302" s="102"/>
      <c r="ID1302" s="102"/>
      <c r="IE1302" s="102"/>
      <c r="IF1302" s="102"/>
      <c r="IG1302" s="102"/>
      <c r="IH1302" s="102"/>
      <c r="II1302" s="102"/>
    </row>
    <row r="1303" spans="1:243" s="20" customFormat="1" hidden="1">
      <c r="A1303" s="93" t="s">
        <v>2504</v>
      </c>
      <c r="B1303" s="111" t="s">
        <v>1215</v>
      </c>
      <c r="C1303" s="123" t="s">
        <v>29</v>
      </c>
      <c r="D1303" s="58">
        <v>-2102.3000000000002</v>
      </c>
      <c r="E1303" s="58">
        <v>-1287.67</v>
      </c>
      <c r="F1303" s="58">
        <v>-367.32</v>
      </c>
      <c r="G1303" s="58"/>
      <c r="H1303" s="58"/>
      <c r="I1303" s="58"/>
      <c r="J1303" s="58"/>
      <c r="K1303" s="58"/>
      <c r="HS1303" s="102"/>
      <c r="HT1303" s="102"/>
      <c r="HU1303" s="102"/>
      <c r="HV1303" s="102"/>
      <c r="HW1303" s="102"/>
      <c r="HX1303" s="102"/>
      <c r="HY1303" s="102"/>
      <c r="HZ1303" s="102"/>
      <c r="IA1303" s="102"/>
      <c r="IB1303" s="102"/>
      <c r="IC1303" s="102"/>
      <c r="ID1303" s="102"/>
      <c r="IE1303" s="102"/>
      <c r="IF1303" s="102"/>
      <c r="IG1303" s="102"/>
      <c r="IH1303" s="102"/>
      <c r="II1303" s="102"/>
    </row>
    <row r="1304" spans="1:243" s="20" customFormat="1" hidden="1">
      <c r="A1304" s="93" t="s">
        <v>2505</v>
      </c>
      <c r="B1304" s="111" t="s">
        <v>1219</v>
      </c>
      <c r="C1304" s="123" t="s">
        <v>29</v>
      </c>
      <c r="D1304" s="58">
        <v>-98.41</v>
      </c>
      <c r="E1304" s="58">
        <v>-1220.92</v>
      </c>
      <c r="F1304" s="58">
        <v>-15.63</v>
      </c>
      <c r="G1304" s="58"/>
      <c r="H1304" s="58"/>
      <c r="I1304" s="58"/>
      <c r="J1304" s="58"/>
      <c r="K1304" s="58"/>
      <c r="HS1304" s="102"/>
      <c r="HT1304" s="102"/>
      <c r="HU1304" s="102"/>
      <c r="HV1304" s="102"/>
      <c r="HW1304" s="102"/>
      <c r="HX1304" s="102"/>
      <c r="HY1304" s="102"/>
      <c r="HZ1304" s="102"/>
      <c r="IA1304" s="102"/>
      <c r="IB1304" s="102"/>
      <c r="IC1304" s="102"/>
      <c r="ID1304" s="102"/>
      <c r="IE1304" s="102"/>
      <c r="IF1304" s="102"/>
      <c r="IG1304" s="102"/>
      <c r="IH1304" s="102"/>
      <c r="II1304" s="102"/>
    </row>
    <row r="1305" spans="1:243" s="20" customFormat="1" ht="18" hidden="1">
      <c r="A1305" s="93" t="s">
        <v>2510</v>
      </c>
      <c r="B1305" s="111" t="s">
        <v>2511</v>
      </c>
      <c r="C1305" s="123" t="s">
        <v>123</v>
      </c>
      <c r="D1305" s="58">
        <v>-201.54</v>
      </c>
      <c r="E1305" s="58">
        <v>-1099.8800000000001</v>
      </c>
      <c r="F1305" s="58">
        <v>-1891.62</v>
      </c>
      <c r="G1305" s="58"/>
      <c r="H1305" s="58"/>
      <c r="I1305" s="58"/>
      <c r="J1305" s="58"/>
      <c r="K1305" s="58"/>
      <c r="HS1305" s="102"/>
      <c r="HT1305" s="102"/>
      <c r="HU1305" s="102"/>
      <c r="HV1305" s="102"/>
      <c r="HW1305" s="102"/>
      <c r="HX1305" s="102"/>
      <c r="HY1305" s="102"/>
      <c r="HZ1305" s="102"/>
      <c r="IA1305" s="102"/>
      <c r="IB1305" s="102"/>
      <c r="IC1305" s="102"/>
      <c r="ID1305" s="102"/>
      <c r="IE1305" s="102"/>
      <c r="IF1305" s="102"/>
      <c r="IG1305" s="102"/>
      <c r="IH1305" s="102"/>
      <c r="II1305" s="102"/>
    </row>
    <row r="1306" spans="1:243" s="20" customFormat="1" hidden="1">
      <c r="A1306" s="93" t="s">
        <v>2516</v>
      </c>
      <c r="B1306" s="111" t="s">
        <v>2517</v>
      </c>
      <c r="C1306" s="123" t="s">
        <v>29</v>
      </c>
      <c r="D1306" s="58"/>
      <c r="E1306" s="58">
        <v>-23.97</v>
      </c>
      <c r="F1306" s="58">
        <v>-16.350000000000001</v>
      </c>
      <c r="G1306" s="58"/>
      <c r="H1306" s="58"/>
      <c r="I1306" s="58"/>
      <c r="J1306" s="58"/>
      <c r="K1306" s="58"/>
      <c r="HS1306" s="102"/>
      <c r="HT1306" s="102"/>
      <c r="HU1306" s="102"/>
      <c r="HV1306" s="102"/>
      <c r="HW1306" s="102"/>
      <c r="HX1306" s="102"/>
      <c r="HY1306" s="102"/>
      <c r="HZ1306" s="102"/>
      <c r="IA1306" s="102"/>
      <c r="IB1306" s="102"/>
      <c r="IC1306" s="102"/>
      <c r="ID1306" s="102"/>
      <c r="IE1306" s="102"/>
      <c r="IF1306" s="102"/>
      <c r="IG1306" s="102"/>
      <c r="IH1306" s="102"/>
      <c r="II1306" s="102"/>
    </row>
    <row r="1307" spans="1:243" s="20" customFormat="1" hidden="1">
      <c r="A1307" s="93" t="s">
        <v>2518</v>
      </c>
      <c r="B1307" s="111" t="s">
        <v>2519</v>
      </c>
      <c r="C1307" s="123" t="s">
        <v>29</v>
      </c>
      <c r="D1307" s="58">
        <v>-2060.5</v>
      </c>
      <c r="E1307" s="58">
        <v>-1966.72</v>
      </c>
      <c r="F1307" s="58">
        <v>-456.62</v>
      </c>
      <c r="G1307" s="58"/>
      <c r="H1307" s="58"/>
      <c r="I1307" s="58"/>
      <c r="J1307" s="58"/>
      <c r="K1307" s="58"/>
      <c r="HS1307" s="102"/>
      <c r="HT1307" s="102"/>
      <c r="HU1307" s="102"/>
      <c r="HV1307" s="102"/>
      <c r="HW1307" s="102"/>
      <c r="HX1307" s="102"/>
      <c r="HY1307" s="102"/>
      <c r="HZ1307" s="102"/>
      <c r="IA1307" s="102"/>
      <c r="IB1307" s="102"/>
      <c r="IC1307" s="102"/>
      <c r="ID1307" s="102"/>
      <c r="IE1307" s="102"/>
      <c r="IF1307" s="102"/>
      <c r="IG1307" s="102"/>
      <c r="IH1307" s="102"/>
      <c r="II1307" s="102"/>
    </row>
    <row r="1308" spans="1:243" s="20" customFormat="1" hidden="1">
      <c r="A1308" s="93" t="s">
        <v>2520</v>
      </c>
      <c r="B1308" s="111" t="s">
        <v>1213</v>
      </c>
      <c r="C1308" s="123" t="s">
        <v>29</v>
      </c>
      <c r="D1308" s="58">
        <v>-529.70000000000005</v>
      </c>
      <c r="E1308" s="58">
        <v>-614.29</v>
      </c>
      <c r="F1308" s="58">
        <v>-327.77</v>
      </c>
      <c r="G1308" s="58"/>
      <c r="H1308" s="58"/>
      <c r="I1308" s="58"/>
      <c r="J1308" s="58"/>
      <c r="K1308" s="58"/>
      <c r="HS1308" s="102"/>
      <c r="HT1308" s="102"/>
      <c r="HU1308" s="102"/>
      <c r="HV1308" s="102"/>
      <c r="HW1308" s="102"/>
      <c r="HX1308" s="102"/>
      <c r="HY1308" s="102"/>
      <c r="HZ1308" s="102"/>
      <c r="IA1308" s="102"/>
      <c r="IB1308" s="102"/>
      <c r="IC1308" s="102"/>
      <c r="ID1308" s="102"/>
      <c r="IE1308" s="102"/>
      <c r="IF1308" s="102"/>
      <c r="IG1308" s="102"/>
      <c r="IH1308" s="102"/>
      <c r="II1308" s="102"/>
    </row>
    <row r="1309" spans="1:243" s="20" customFormat="1" hidden="1">
      <c r="A1309" s="93" t="s">
        <v>2521</v>
      </c>
      <c r="B1309" s="111" t="s">
        <v>1215</v>
      </c>
      <c r="C1309" s="123" t="s">
        <v>29</v>
      </c>
      <c r="D1309" s="58">
        <v>-7948.35</v>
      </c>
      <c r="E1309" s="58">
        <v>-6015.55</v>
      </c>
      <c r="F1309" s="58">
        <v>-2695.31</v>
      </c>
      <c r="G1309" s="58"/>
      <c r="H1309" s="58"/>
      <c r="I1309" s="58"/>
      <c r="J1309" s="58"/>
      <c r="K1309" s="58"/>
      <c r="HS1309" s="102"/>
      <c r="HT1309" s="102"/>
      <c r="HU1309" s="102"/>
      <c r="HV1309" s="102"/>
      <c r="HW1309" s="102"/>
      <c r="HX1309" s="102"/>
      <c r="HY1309" s="102"/>
      <c r="HZ1309" s="102"/>
      <c r="IA1309" s="102"/>
      <c r="IB1309" s="102"/>
      <c r="IC1309" s="102"/>
      <c r="ID1309" s="102"/>
      <c r="IE1309" s="102"/>
      <c r="IF1309" s="102"/>
      <c r="IG1309" s="102"/>
      <c r="IH1309" s="102"/>
      <c r="II1309" s="102"/>
    </row>
    <row r="1310" spans="1:243" s="20" customFormat="1" hidden="1">
      <c r="A1310" s="93" t="s">
        <v>2522</v>
      </c>
      <c r="B1310" s="111" t="s">
        <v>1219</v>
      </c>
      <c r="C1310" s="123" t="s">
        <v>29</v>
      </c>
      <c r="D1310" s="58">
        <v>-2725.78</v>
      </c>
      <c r="E1310" s="58">
        <v>-12962.68</v>
      </c>
      <c r="F1310" s="58">
        <v>-7222.57</v>
      </c>
      <c r="G1310" s="58"/>
      <c r="H1310" s="58"/>
      <c r="I1310" s="58"/>
      <c r="J1310" s="58"/>
      <c r="K1310" s="58"/>
      <c r="HS1310" s="102"/>
      <c r="HT1310" s="102"/>
      <c r="HU1310" s="102"/>
      <c r="HV1310" s="102"/>
      <c r="HW1310" s="102"/>
      <c r="HX1310" s="102"/>
      <c r="HY1310" s="102"/>
      <c r="HZ1310" s="102"/>
      <c r="IA1310" s="102"/>
      <c r="IB1310" s="102"/>
      <c r="IC1310" s="102"/>
      <c r="ID1310" s="102"/>
      <c r="IE1310" s="102"/>
      <c r="IF1310" s="102"/>
      <c r="IG1310" s="102"/>
      <c r="IH1310" s="102"/>
      <c r="II1310" s="102"/>
    </row>
    <row r="1311" spans="1:243" s="20" customFormat="1" hidden="1">
      <c r="A1311" s="93" t="s">
        <v>2523</v>
      </c>
      <c r="B1311" s="111" t="s">
        <v>2507</v>
      </c>
      <c r="C1311" s="123" t="s">
        <v>29</v>
      </c>
      <c r="D1311" s="58">
        <v>-455.75</v>
      </c>
      <c r="E1311" s="58">
        <v>-572.9</v>
      </c>
      <c r="F1311" s="58">
        <v>-643.28</v>
      </c>
      <c r="G1311" s="58"/>
      <c r="H1311" s="58"/>
      <c r="I1311" s="58"/>
      <c r="J1311" s="58"/>
      <c r="K1311" s="58"/>
      <c r="HS1311" s="102"/>
      <c r="HT1311" s="102"/>
      <c r="HU1311" s="102"/>
      <c r="HV1311" s="102"/>
      <c r="HW1311" s="102"/>
      <c r="HX1311" s="102"/>
      <c r="HY1311" s="102"/>
      <c r="HZ1311" s="102"/>
      <c r="IA1311" s="102"/>
      <c r="IB1311" s="102"/>
      <c r="IC1311" s="102"/>
      <c r="ID1311" s="102"/>
      <c r="IE1311" s="102"/>
      <c r="IF1311" s="102"/>
      <c r="IG1311" s="102"/>
      <c r="IH1311" s="102"/>
      <c r="II1311" s="102"/>
    </row>
    <row r="1312" spans="1:243" s="20" customFormat="1" hidden="1">
      <c r="A1312" s="93" t="s">
        <v>2528</v>
      </c>
      <c r="B1312" s="111" t="s">
        <v>2529</v>
      </c>
      <c r="C1312" s="123" t="s">
        <v>126</v>
      </c>
      <c r="D1312" s="58">
        <v>-21791.87</v>
      </c>
      <c r="E1312" s="58">
        <v>-30112.67</v>
      </c>
      <c r="F1312" s="58">
        <v>-9270.92</v>
      </c>
      <c r="G1312" s="58"/>
      <c r="H1312" s="58"/>
      <c r="I1312" s="58"/>
      <c r="J1312" s="58"/>
      <c r="K1312" s="58"/>
      <c r="HS1312" s="102"/>
      <c r="HT1312" s="102"/>
      <c r="HU1312" s="102"/>
      <c r="HV1312" s="102"/>
      <c r="HW1312" s="102"/>
      <c r="HX1312" s="102"/>
      <c r="HY1312" s="102"/>
      <c r="HZ1312" s="102"/>
      <c r="IA1312" s="102"/>
      <c r="IB1312" s="102"/>
      <c r="IC1312" s="102"/>
      <c r="ID1312" s="102"/>
      <c r="IE1312" s="102"/>
      <c r="IF1312" s="102"/>
      <c r="IG1312" s="102"/>
      <c r="IH1312" s="102"/>
      <c r="II1312" s="102"/>
    </row>
    <row r="1313" spans="1:243" s="20" customFormat="1" hidden="1">
      <c r="A1313" s="93" t="s">
        <v>2530</v>
      </c>
      <c r="B1313" s="111" t="s">
        <v>2531</v>
      </c>
      <c r="C1313" s="123" t="s">
        <v>126</v>
      </c>
      <c r="D1313" s="58">
        <v>-2615.59</v>
      </c>
      <c r="E1313" s="58">
        <v>-2557.38</v>
      </c>
      <c r="F1313" s="58">
        <v>-811.45</v>
      </c>
      <c r="G1313" s="58"/>
      <c r="H1313" s="58"/>
      <c r="I1313" s="58"/>
      <c r="J1313" s="58"/>
      <c r="K1313" s="58"/>
      <c r="HS1313" s="102"/>
      <c r="HT1313" s="102"/>
      <c r="HU1313" s="102"/>
      <c r="HV1313" s="102"/>
      <c r="HW1313" s="102"/>
      <c r="HX1313" s="102"/>
      <c r="HY1313" s="102"/>
      <c r="HZ1313" s="102"/>
      <c r="IA1313" s="102"/>
      <c r="IB1313" s="102"/>
      <c r="IC1313" s="102"/>
      <c r="ID1313" s="102"/>
      <c r="IE1313" s="102"/>
      <c r="IF1313" s="102"/>
      <c r="IG1313" s="102"/>
      <c r="IH1313" s="102"/>
      <c r="II1313" s="102"/>
    </row>
    <row r="1314" spans="1:243" s="20" customFormat="1" hidden="1">
      <c r="A1314" s="93" t="s">
        <v>2532</v>
      </c>
      <c r="B1314" s="111" t="s">
        <v>2533</v>
      </c>
      <c r="C1314" s="123" t="s">
        <v>126</v>
      </c>
      <c r="D1314" s="58"/>
      <c r="E1314" s="58">
        <v>-4155.3900000000003</v>
      </c>
      <c r="F1314" s="58"/>
      <c r="G1314" s="58"/>
      <c r="H1314" s="58"/>
      <c r="I1314" s="58"/>
      <c r="J1314" s="58"/>
      <c r="K1314" s="58"/>
      <c r="HS1314" s="102"/>
      <c r="HT1314" s="102"/>
      <c r="HU1314" s="102"/>
      <c r="HV1314" s="102"/>
      <c r="HW1314" s="102"/>
      <c r="HX1314" s="102"/>
      <c r="HY1314" s="102"/>
      <c r="HZ1314" s="102"/>
      <c r="IA1314" s="102"/>
      <c r="IB1314" s="102"/>
      <c r="IC1314" s="102"/>
      <c r="ID1314" s="102"/>
      <c r="IE1314" s="102"/>
      <c r="IF1314" s="102"/>
      <c r="IG1314" s="102"/>
      <c r="IH1314" s="102"/>
      <c r="II1314" s="102"/>
    </row>
    <row r="1315" spans="1:243" s="20" customFormat="1" ht="18" hidden="1">
      <c r="A1315" s="93" t="s">
        <v>2534</v>
      </c>
      <c r="B1315" s="111" t="s">
        <v>2535</v>
      </c>
      <c r="C1315" s="123" t="s">
        <v>126</v>
      </c>
      <c r="D1315" s="58">
        <v>-1221.45</v>
      </c>
      <c r="E1315" s="58">
        <v>-5195.68</v>
      </c>
      <c r="F1315" s="58">
        <v>-830.72</v>
      </c>
      <c r="G1315" s="58"/>
      <c r="H1315" s="58"/>
      <c r="I1315" s="58"/>
      <c r="J1315" s="58"/>
      <c r="K1315" s="58"/>
      <c r="HS1315" s="102"/>
      <c r="HT1315" s="102"/>
      <c r="HU1315" s="102"/>
      <c r="HV1315" s="102"/>
      <c r="HW1315" s="102"/>
      <c r="HX1315" s="102"/>
      <c r="HY1315" s="102"/>
      <c r="HZ1315" s="102"/>
      <c r="IA1315" s="102"/>
      <c r="IB1315" s="102"/>
      <c r="IC1315" s="102"/>
      <c r="ID1315" s="102"/>
      <c r="IE1315" s="102"/>
      <c r="IF1315" s="102"/>
      <c r="IG1315" s="102"/>
      <c r="IH1315" s="102"/>
      <c r="II1315" s="102"/>
    </row>
    <row r="1316" spans="1:243" s="20" customFormat="1" hidden="1">
      <c r="A1316" s="93" t="s">
        <v>2592</v>
      </c>
      <c r="B1316" s="111" t="s">
        <v>2569</v>
      </c>
      <c r="C1316" s="123" t="s">
        <v>29</v>
      </c>
      <c r="D1316" s="58">
        <v>-2.2000000000000002</v>
      </c>
      <c r="E1316" s="58"/>
      <c r="F1316" s="58"/>
      <c r="G1316" s="58"/>
      <c r="H1316" s="58"/>
      <c r="I1316" s="58"/>
      <c r="J1316" s="58"/>
      <c r="K1316" s="58"/>
      <c r="HS1316" s="102"/>
      <c r="HT1316" s="102"/>
      <c r="HU1316" s="102"/>
      <c r="HV1316" s="102"/>
      <c r="HW1316" s="102"/>
      <c r="HX1316" s="102"/>
      <c r="HY1316" s="102"/>
      <c r="HZ1316" s="102"/>
      <c r="IA1316" s="102"/>
      <c r="IB1316" s="102"/>
      <c r="IC1316" s="102"/>
      <c r="ID1316" s="102"/>
      <c r="IE1316" s="102"/>
      <c r="IF1316" s="102"/>
      <c r="IG1316" s="102"/>
      <c r="IH1316" s="102"/>
      <c r="II1316" s="102"/>
    </row>
    <row r="1317" spans="1:243" s="20" customFormat="1" hidden="1">
      <c r="A1317" s="93" t="s">
        <v>3256</v>
      </c>
      <c r="B1317" s="111" t="s">
        <v>2576</v>
      </c>
      <c r="C1317" s="123" t="s">
        <v>29</v>
      </c>
      <c r="D1317" s="58"/>
      <c r="E1317" s="58">
        <v>-2.36</v>
      </c>
      <c r="F1317" s="58">
        <v>-0.08</v>
      </c>
      <c r="G1317" s="58"/>
      <c r="H1317" s="58"/>
      <c r="I1317" s="58"/>
      <c r="J1317" s="58"/>
      <c r="K1317" s="58"/>
      <c r="HS1317" s="102"/>
      <c r="HT1317" s="102"/>
      <c r="HU1317" s="102"/>
      <c r="HV1317" s="102"/>
      <c r="HW1317" s="102"/>
      <c r="HX1317" s="102"/>
      <c r="HY1317" s="102"/>
      <c r="HZ1317" s="102"/>
      <c r="IA1317" s="102"/>
      <c r="IB1317" s="102"/>
      <c r="IC1317" s="102"/>
      <c r="ID1317" s="102"/>
      <c r="IE1317" s="102"/>
      <c r="IF1317" s="102"/>
      <c r="IG1317" s="102"/>
      <c r="IH1317" s="102"/>
      <c r="II1317" s="102"/>
    </row>
    <row r="1318" spans="1:243" s="20" customFormat="1" hidden="1">
      <c r="A1318" s="93" t="s">
        <v>2974</v>
      </c>
      <c r="B1318" s="111" t="s">
        <v>2569</v>
      </c>
      <c r="C1318" s="123" t="s">
        <v>29</v>
      </c>
      <c r="D1318" s="58"/>
      <c r="E1318" s="58">
        <v>-0.59</v>
      </c>
      <c r="F1318" s="58"/>
      <c r="G1318" s="58"/>
      <c r="H1318" s="58"/>
      <c r="I1318" s="58"/>
      <c r="J1318" s="58"/>
      <c r="K1318" s="58"/>
      <c r="HS1318" s="102"/>
      <c r="HT1318" s="102"/>
      <c r="HU1318" s="102"/>
      <c r="HV1318" s="102"/>
      <c r="HW1318" s="102"/>
      <c r="HX1318" s="102"/>
      <c r="HY1318" s="102"/>
      <c r="HZ1318" s="102"/>
      <c r="IA1318" s="102"/>
      <c r="IB1318" s="102"/>
      <c r="IC1318" s="102"/>
      <c r="ID1318" s="102"/>
      <c r="IE1318" s="102"/>
      <c r="IF1318" s="102"/>
      <c r="IG1318" s="102"/>
      <c r="IH1318" s="102"/>
      <c r="II1318" s="102"/>
    </row>
    <row r="1319" spans="1:243" s="20" customFormat="1" hidden="1">
      <c r="A1319" s="93" t="s">
        <v>3076</v>
      </c>
      <c r="B1319" s="111" t="s">
        <v>2569</v>
      </c>
      <c r="C1319" s="123" t="s">
        <v>29</v>
      </c>
      <c r="D1319" s="58"/>
      <c r="E1319" s="58"/>
      <c r="F1319" s="58">
        <v>-19.989999999999998</v>
      </c>
      <c r="G1319" s="58"/>
      <c r="H1319" s="58"/>
      <c r="I1319" s="58"/>
      <c r="J1319" s="58"/>
      <c r="K1319" s="58"/>
      <c r="HS1319" s="102"/>
      <c r="HT1319" s="102"/>
      <c r="HU1319" s="102"/>
      <c r="HV1319" s="102"/>
      <c r="HW1319" s="102"/>
      <c r="HX1319" s="102"/>
      <c r="HY1319" s="102"/>
      <c r="HZ1319" s="102"/>
      <c r="IA1319" s="102"/>
      <c r="IB1319" s="102"/>
      <c r="IC1319" s="102"/>
      <c r="ID1319" s="102"/>
      <c r="IE1319" s="102"/>
      <c r="IF1319" s="102"/>
      <c r="IG1319" s="102"/>
      <c r="IH1319" s="102"/>
      <c r="II1319" s="102"/>
    </row>
    <row r="1320" spans="1:243" s="20" customFormat="1" hidden="1">
      <c r="A1320" s="93" t="s">
        <v>2593</v>
      </c>
      <c r="B1320" s="111" t="s">
        <v>2576</v>
      </c>
      <c r="C1320" s="123" t="s">
        <v>29</v>
      </c>
      <c r="D1320" s="58">
        <v>-0.59</v>
      </c>
      <c r="E1320" s="58"/>
      <c r="F1320" s="58"/>
      <c r="G1320" s="58"/>
      <c r="H1320" s="58"/>
      <c r="I1320" s="58"/>
      <c r="J1320" s="58"/>
      <c r="K1320" s="58"/>
      <c r="HS1320" s="102"/>
      <c r="HT1320" s="102"/>
      <c r="HU1320" s="102"/>
      <c r="HV1320" s="102"/>
      <c r="HW1320" s="102"/>
      <c r="HX1320" s="102"/>
      <c r="HY1320" s="102"/>
      <c r="HZ1320" s="102"/>
      <c r="IA1320" s="102"/>
      <c r="IB1320" s="102"/>
      <c r="IC1320" s="102"/>
      <c r="ID1320" s="102"/>
      <c r="IE1320" s="102"/>
      <c r="IF1320" s="102"/>
      <c r="IG1320" s="102"/>
      <c r="IH1320" s="102"/>
      <c r="II1320" s="102"/>
    </row>
    <row r="1321" spans="1:243" s="20" customFormat="1" hidden="1">
      <c r="A1321" s="93" t="s">
        <v>3257</v>
      </c>
      <c r="B1321" s="111" t="s">
        <v>2576</v>
      </c>
      <c r="C1321" s="123" t="s">
        <v>29</v>
      </c>
      <c r="D1321" s="58">
        <v>-166.14</v>
      </c>
      <c r="E1321" s="58"/>
      <c r="F1321" s="58">
        <v>-1100.73</v>
      </c>
      <c r="G1321" s="58"/>
      <c r="H1321" s="58"/>
      <c r="I1321" s="58"/>
      <c r="J1321" s="58"/>
      <c r="K1321" s="58"/>
      <c r="HS1321" s="102"/>
      <c r="HT1321" s="102"/>
      <c r="HU1321" s="102"/>
      <c r="HV1321" s="102"/>
      <c r="HW1321" s="102"/>
      <c r="HX1321" s="102"/>
      <c r="HY1321" s="102"/>
      <c r="HZ1321" s="102"/>
      <c r="IA1321" s="102"/>
      <c r="IB1321" s="102"/>
      <c r="IC1321" s="102"/>
      <c r="ID1321" s="102"/>
      <c r="IE1321" s="102"/>
      <c r="IF1321" s="102"/>
      <c r="IG1321" s="102"/>
      <c r="IH1321" s="102"/>
      <c r="II1321" s="102"/>
    </row>
    <row r="1322" spans="1:243" s="20" customFormat="1" hidden="1">
      <c r="A1322" s="93" t="s">
        <v>2629</v>
      </c>
      <c r="B1322" s="111" t="s">
        <v>1328</v>
      </c>
      <c r="C1322" s="123" t="s">
        <v>29</v>
      </c>
      <c r="D1322" s="58">
        <v>-5.93</v>
      </c>
      <c r="E1322" s="58"/>
      <c r="F1322" s="58"/>
      <c r="G1322" s="58"/>
      <c r="H1322" s="58"/>
      <c r="I1322" s="58"/>
      <c r="J1322" s="58"/>
      <c r="K1322" s="58"/>
      <c r="HS1322" s="102"/>
      <c r="HT1322" s="102"/>
      <c r="HU1322" s="102"/>
      <c r="HV1322" s="102"/>
      <c r="HW1322" s="102"/>
      <c r="HX1322" s="102"/>
      <c r="HY1322" s="102"/>
      <c r="HZ1322" s="102"/>
      <c r="IA1322" s="102"/>
      <c r="IB1322" s="102"/>
      <c r="IC1322" s="102"/>
      <c r="ID1322" s="102"/>
      <c r="IE1322" s="102"/>
      <c r="IF1322" s="102"/>
      <c r="IG1322" s="102"/>
      <c r="IH1322" s="102"/>
      <c r="II1322" s="102"/>
    </row>
    <row r="1323" spans="1:243" s="20" customFormat="1" ht="21" hidden="1" customHeight="1">
      <c r="A1323" s="93" t="s">
        <v>2711</v>
      </c>
      <c r="B1323" s="111" t="s">
        <v>1395</v>
      </c>
      <c r="C1323" s="123" t="s">
        <v>545</v>
      </c>
      <c r="D1323" s="58">
        <v>-0.09</v>
      </c>
      <c r="E1323" s="58"/>
      <c r="F1323" s="58"/>
      <c r="G1323" s="58"/>
      <c r="H1323" s="58"/>
      <c r="I1323" s="58"/>
      <c r="J1323" s="58"/>
      <c r="K1323" s="58"/>
      <c r="HS1323" s="102"/>
      <c r="HT1323" s="102"/>
      <c r="HU1323" s="102"/>
      <c r="HV1323" s="102"/>
      <c r="HW1323" s="102"/>
      <c r="HX1323" s="102"/>
      <c r="HY1323" s="102"/>
      <c r="HZ1323" s="102"/>
      <c r="IA1323" s="102"/>
      <c r="IB1323" s="102"/>
      <c r="IC1323" s="102"/>
      <c r="ID1323" s="102"/>
      <c r="IE1323" s="102"/>
      <c r="IF1323" s="102"/>
      <c r="IG1323" s="102"/>
      <c r="IH1323" s="102"/>
      <c r="II1323" s="102"/>
    </row>
    <row r="1324" spans="1:243" s="20" customFormat="1" ht="21.75" customHeight="1">
      <c r="A1324" s="119"/>
      <c r="B1324" s="129" t="s">
        <v>1527</v>
      </c>
      <c r="C1324" s="180"/>
      <c r="D1324" s="118">
        <f>SUM(D1325:D1345)</f>
        <v>-9001.86</v>
      </c>
      <c r="E1324" s="118">
        <f>SUM(E1325:E1345)</f>
        <v>-2971.8799999999997</v>
      </c>
      <c r="F1324" s="118">
        <f>SUM(F1325:F1346)</f>
        <v>-116354.56999999999</v>
      </c>
      <c r="G1324" s="118">
        <f>SUM(G1325:G1345)</f>
        <v>0</v>
      </c>
      <c r="H1324" s="118">
        <f>SUM(H1325:H1345)</f>
        <v>0</v>
      </c>
      <c r="I1324" s="58"/>
      <c r="J1324" s="58"/>
      <c r="K1324" s="58"/>
      <c r="HS1324" s="102"/>
      <c r="HT1324" s="102"/>
      <c r="HU1324" s="102"/>
      <c r="HV1324" s="102"/>
      <c r="HW1324" s="102"/>
      <c r="HX1324" s="102"/>
      <c r="HY1324" s="102"/>
      <c r="HZ1324" s="102"/>
      <c r="IA1324" s="102"/>
      <c r="IB1324" s="102"/>
      <c r="IC1324" s="102"/>
      <c r="ID1324" s="102"/>
      <c r="IE1324" s="102"/>
      <c r="IF1324" s="102"/>
      <c r="IG1324" s="102"/>
      <c r="IH1324" s="102"/>
      <c r="II1324" s="102"/>
    </row>
    <row r="1325" spans="1:243" s="20" customFormat="1" hidden="1">
      <c r="A1325" s="93" t="s">
        <v>1664</v>
      </c>
      <c r="B1325" s="111" t="s">
        <v>1665</v>
      </c>
      <c r="C1325" s="123" t="s">
        <v>29</v>
      </c>
      <c r="D1325" s="58">
        <v>-2400.81</v>
      </c>
      <c r="E1325" s="58">
        <v>-1367.15</v>
      </c>
      <c r="F1325" s="58">
        <v>-2070.09</v>
      </c>
      <c r="G1325" s="58"/>
      <c r="H1325" s="58"/>
      <c r="I1325" s="58"/>
      <c r="J1325" s="58"/>
      <c r="K1325" s="58"/>
      <c r="HS1325" s="102"/>
      <c r="HT1325" s="102"/>
      <c r="HU1325" s="102"/>
      <c r="HV1325" s="102"/>
      <c r="HW1325" s="102"/>
      <c r="HX1325" s="102"/>
      <c r="HY1325" s="102"/>
      <c r="HZ1325" s="102"/>
      <c r="IA1325" s="102"/>
      <c r="IB1325" s="102"/>
      <c r="IC1325" s="102"/>
      <c r="ID1325" s="102"/>
      <c r="IE1325" s="102"/>
      <c r="IF1325" s="102"/>
      <c r="IG1325" s="102"/>
      <c r="IH1325" s="102"/>
      <c r="II1325" s="102"/>
    </row>
    <row r="1326" spans="1:243" s="20" customFormat="1" ht="15.75" hidden="1" customHeight="1">
      <c r="A1326" s="93" t="s">
        <v>1666</v>
      </c>
      <c r="B1326" s="111" t="s">
        <v>2831</v>
      </c>
      <c r="C1326" s="123" t="s">
        <v>32</v>
      </c>
      <c r="D1326" s="58">
        <v>-1000.4</v>
      </c>
      <c r="E1326" s="58">
        <v>-569.66</v>
      </c>
      <c r="F1326" s="58">
        <v>-862.59</v>
      </c>
      <c r="G1326" s="58"/>
      <c r="H1326" s="58"/>
      <c r="I1326" s="58"/>
      <c r="J1326" s="58"/>
      <c r="K1326" s="58"/>
      <c r="HS1326" s="102"/>
      <c r="HT1326" s="102"/>
      <c r="HU1326" s="102"/>
      <c r="HV1326" s="102"/>
      <c r="HW1326" s="102"/>
      <c r="HX1326" s="102"/>
      <c r="HY1326" s="102"/>
      <c r="HZ1326" s="102"/>
      <c r="IA1326" s="102"/>
      <c r="IB1326" s="102"/>
      <c r="IC1326" s="102"/>
      <c r="ID1326" s="102"/>
      <c r="IE1326" s="102"/>
      <c r="IF1326" s="102"/>
      <c r="IG1326" s="102"/>
      <c r="IH1326" s="102"/>
      <c r="II1326" s="102"/>
    </row>
    <row r="1327" spans="1:243" s="20" customFormat="1" ht="12.75" hidden="1" customHeight="1">
      <c r="A1327" s="93" t="s">
        <v>1668</v>
      </c>
      <c r="B1327" s="111" t="s">
        <v>2832</v>
      </c>
      <c r="C1327" s="123" t="s">
        <v>35</v>
      </c>
      <c r="D1327" s="58">
        <v>-600.14</v>
      </c>
      <c r="E1327" s="58">
        <v>-341.76</v>
      </c>
      <c r="F1327" s="58">
        <v>-517.37</v>
      </c>
      <c r="G1327" s="58"/>
      <c r="H1327" s="58"/>
      <c r="I1327" s="58"/>
      <c r="J1327" s="58"/>
      <c r="K1327" s="58"/>
      <c r="HS1327" s="102"/>
      <c r="HT1327" s="102"/>
      <c r="HU1327" s="102"/>
      <c r="HV1327" s="102"/>
      <c r="HW1327" s="102"/>
      <c r="HX1327" s="102"/>
      <c r="HY1327" s="102"/>
      <c r="HZ1327" s="102"/>
      <c r="IA1327" s="102"/>
      <c r="IB1327" s="102"/>
      <c r="IC1327" s="102"/>
      <c r="ID1327" s="102"/>
      <c r="IE1327" s="102"/>
      <c r="IF1327" s="102"/>
      <c r="IG1327" s="102"/>
      <c r="IH1327" s="102"/>
      <c r="II1327" s="102"/>
    </row>
    <row r="1328" spans="1:243" s="143" customFormat="1" ht="12" hidden="1" customHeight="1">
      <c r="A1328" s="93" t="s">
        <v>1672</v>
      </c>
      <c r="B1328" s="111" t="s">
        <v>1673</v>
      </c>
      <c r="C1328" s="123" t="s">
        <v>29</v>
      </c>
      <c r="D1328" s="58">
        <v>-157.18</v>
      </c>
      <c r="E1328" s="58">
        <v>-86.39</v>
      </c>
      <c r="F1328" s="58">
        <v>-8.91</v>
      </c>
      <c r="G1328" s="58"/>
      <c r="H1328" s="58"/>
      <c r="I1328" s="165"/>
      <c r="J1328" s="165"/>
      <c r="K1328" s="165"/>
      <c r="HS1328" s="144"/>
      <c r="HT1328" s="144"/>
      <c r="HU1328" s="144"/>
      <c r="HV1328" s="144"/>
      <c r="HW1328" s="144"/>
      <c r="HX1328" s="144"/>
      <c r="HY1328" s="144"/>
      <c r="HZ1328" s="144"/>
      <c r="IA1328" s="144"/>
      <c r="IB1328" s="144"/>
      <c r="IC1328" s="144"/>
      <c r="ID1328" s="144"/>
      <c r="IE1328" s="144"/>
      <c r="IF1328" s="144"/>
      <c r="IG1328" s="144"/>
      <c r="IH1328" s="144"/>
      <c r="II1328" s="144"/>
    </row>
    <row r="1329" spans="1:243" s="20" customFormat="1" ht="12.75" hidden="1" customHeight="1">
      <c r="A1329" s="93" t="s">
        <v>1674</v>
      </c>
      <c r="B1329" s="111" t="s">
        <v>2840</v>
      </c>
      <c r="C1329" s="123" t="s">
        <v>32</v>
      </c>
      <c r="D1329" s="58">
        <v>-65.55</v>
      </c>
      <c r="E1329" s="58">
        <v>-36.03</v>
      </c>
      <c r="F1329" s="58">
        <v>-3.74</v>
      </c>
      <c r="G1329" s="58"/>
      <c r="H1329" s="58"/>
      <c r="I1329" s="58"/>
      <c r="J1329" s="58"/>
      <c r="K1329" s="58"/>
      <c r="HS1329" s="102"/>
      <c r="HT1329" s="102"/>
      <c r="HU1329" s="102"/>
      <c r="HV1329" s="102"/>
      <c r="HW1329" s="102"/>
      <c r="HX1329" s="102"/>
      <c r="HY1329" s="102"/>
      <c r="HZ1329" s="102"/>
      <c r="IA1329" s="102"/>
      <c r="IB1329" s="102"/>
      <c r="IC1329" s="102"/>
      <c r="ID1329" s="102"/>
      <c r="IE1329" s="102"/>
      <c r="IF1329" s="102"/>
      <c r="IG1329" s="102"/>
      <c r="IH1329" s="102"/>
      <c r="II1329" s="102"/>
    </row>
    <row r="1330" spans="1:243" s="20" customFormat="1" ht="13.5" hidden="1" customHeight="1">
      <c r="A1330" s="93" t="s">
        <v>1676</v>
      </c>
      <c r="B1330" s="111" t="s">
        <v>2841</v>
      </c>
      <c r="C1330" s="123" t="s">
        <v>35</v>
      </c>
      <c r="D1330" s="58">
        <v>-39.130000000000003</v>
      </c>
      <c r="E1330" s="58">
        <v>-21.56</v>
      </c>
      <c r="F1330" s="58">
        <v>-2.21</v>
      </c>
      <c r="G1330" s="58"/>
      <c r="H1330" s="58"/>
      <c r="I1330" s="58"/>
      <c r="J1330" s="58"/>
      <c r="K1330" s="58"/>
      <c r="HS1330" s="102"/>
      <c r="HT1330" s="102"/>
      <c r="HU1330" s="102"/>
      <c r="HV1330" s="102"/>
      <c r="HW1330" s="102"/>
      <c r="HX1330" s="102"/>
      <c r="HY1330" s="102"/>
      <c r="HZ1330" s="102"/>
      <c r="IA1330" s="102"/>
      <c r="IB1330" s="102"/>
      <c r="IC1330" s="102"/>
      <c r="ID1330" s="102"/>
      <c r="IE1330" s="102"/>
      <c r="IF1330" s="102"/>
      <c r="IG1330" s="102"/>
      <c r="IH1330" s="102"/>
      <c r="II1330" s="102"/>
    </row>
    <row r="1331" spans="1:243" s="20" customFormat="1" ht="13.5" hidden="1" customHeight="1">
      <c r="A1331" s="93" t="s">
        <v>1680</v>
      </c>
      <c r="B1331" s="111" t="s">
        <v>1681</v>
      </c>
      <c r="C1331" s="123" t="s">
        <v>29</v>
      </c>
      <c r="D1331" s="58">
        <v>-845.68</v>
      </c>
      <c r="E1331" s="58">
        <v>-23.17</v>
      </c>
      <c r="F1331" s="58">
        <v>-23.85</v>
      </c>
      <c r="G1331" s="58"/>
      <c r="H1331" s="58"/>
      <c r="I1331" s="58"/>
      <c r="J1331" s="58"/>
      <c r="K1331" s="58"/>
      <c r="HS1331" s="102"/>
      <c r="HT1331" s="102"/>
      <c r="HU1331" s="102"/>
      <c r="HV1331" s="102"/>
      <c r="HW1331" s="102"/>
      <c r="HX1331" s="102"/>
      <c r="HY1331" s="102"/>
      <c r="HZ1331" s="102"/>
      <c r="IA1331" s="102"/>
      <c r="IB1331" s="102"/>
      <c r="IC1331" s="102"/>
      <c r="ID1331" s="102"/>
      <c r="IE1331" s="102"/>
      <c r="IF1331" s="102"/>
      <c r="IG1331" s="102"/>
      <c r="IH1331" s="102"/>
      <c r="II1331" s="102"/>
    </row>
    <row r="1332" spans="1:243" s="20" customFormat="1" ht="12.75" hidden="1" customHeight="1">
      <c r="A1332" s="93" t="s">
        <v>1682</v>
      </c>
      <c r="B1332" s="111" t="s">
        <v>1683</v>
      </c>
      <c r="C1332" s="123" t="s">
        <v>32</v>
      </c>
      <c r="D1332" s="58">
        <v>-352.79</v>
      </c>
      <c r="E1332" s="58">
        <v>-9.67</v>
      </c>
      <c r="F1332" s="58">
        <v>-9.9499999999999993</v>
      </c>
      <c r="G1332" s="58"/>
      <c r="H1332" s="58"/>
      <c r="I1332" s="58"/>
      <c r="J1332" s="58"/>
      <c r="K1332" s="58"/>
      <c r="HS1332" s="102"/>
      <c r="HT1332" s="102"/>
      <c r="HU1332" s="102"/>
      <c r="HV1332" s="102"/>
      <c r="HW1332" s="102"/>
      <c r="HX1332" s="102"/>
      <c r="HY1332" s="102"/>
      <c r="HZ1332" s="102"/>
      <c r="IA1332" s="102"/>
      <c r="IB1332" s="102"/>
      <c r="IC1332" s="102"/>
      <c r="ID1332" s="102"/>
      <c r="IE1332" s="102"/>
      <c r="IF1332" s="102"/>
      <c r="IG1332" s="102"/>
      <c r="IH1332" s="102"/>
      <c r="II1332" s="102"/>
    </row>
    <row r="1333" spans="1:243" s="20" customFormat="1" ht="12" hidden="1" customHeight="1">
      <c r="A1333" s="93" t="s">
        <v>1684</v>
      </c>
      <c r="B1333" s="111" t="s">
        <v>1685</v>
      </c>
      <c r="C1333" s="123" t="s">
        <v>35</v>
      </c>
      <c r="D1333" s="58">
        <v>-211.45</v>
      </c>
      <c r="E1333" s="58">
        <v>-5.78</v>
      </c>
      <c r="F1333" s="58">
        <v>-5.96</v>
      </c>
      <c r="G1333" s="58"/>
      <c r="H1333" s="58"/>
      <c r="I1333" s="58"/>
      <c r="J1333" s="58"/>
      <c r="K1333" s="58"/>
      <c r="HS1333" s="102"/>
      <c r="HT1333" s="102"/>
      <c r="HU1333" s="102"/>
      <c r="HV1333" s="102"/>
      <c r="HW1333" s="102"/>
      <c r="HX1333" s="102"/>
      <c r="HY1333" s="102"/>
      <c r="HZ1333" s="102"/>
      <c r="IA1333" s="102"/>
      <c r="IB1333" s="102"/>
      <c r="IC1333" s="102"/>
      <c r="ID1333" s="102"/>
      <c r="IE1333" s="102"/>
      <c r="IF1333" s="102"/>
      <c r="IG1333" s="102"/>
      <c r="IH1333" s="102"/>
      <c r="II1333" s="102"/>
    </row>
    <row r="1334" spans="1:243" s="20" customFormat="1" ht="12.75" hidden="1" customHeight="1">
      <c r="A1334" s="93" t="s">
        <v>1688</v>
      </c>
      <c r="B1334" s="111" t="s">
        <v>1689</v>
      </c>
      <c r="C1334" s="123" t="s">
        <v>29</v>
      </c>
      <c r="D1334" s="58">
        <v>-568.96</v>
      </c>
      <c r="E1334" s="58">
        <v>-5.37</v>
      </c>
      <c r="F1334" s="58">
        <v>-10.01</v>
      </c>
      <c r="G1334" s="58"/>
      <c r="H1334" s="58"/>
      <c r="I1334" s="58"/>
      <c r="J1334" s="58"/>
      <c r="K1334" s="58"/>
      <c r="HS1334" s="102"/>
      <c r="HT1334" s="102"/>
      <c r="HU1334" s="102"/>
      <c r="HV1334" s="102"/>
      <c r="HW1334" s="102"/>
      <c r="HX1334" s="102"/>
      <c r="HY1334" s="102"/>
      <c r="HZ1334" s="102"/>
      <c r="IA1334" s="102"/>
      <c r="IB1334" s="102"/>
      <c r="IC1334" s="102"/>
      <c r="ID1334" s="102"/>
      <c r="IE1334" s="102"/>
      <c r="IF1334" s="102"/>
      <c r="IG1334" s="102"/>
      <c r="IH1334" s="102"/>
      <c r="II1334" s="102"/>
    </row>
    <row r="1335" spans="1:243" s="20" customFormat="1" ht="14.25" hidden="1" customHeight="1">
      <c r="A1335" s="93" t="s">
        <v>1690</v>
      </c>
      <c r="B1335" s="111" t="s">
        <v>1691</v>
      </c>
      <c r="C1335" s="123" t="s">
        <v>32</v>
      </c>
      <c r="D1335" s="58">
        <v>-237.45</v>
      </c>
      <c r="E1335" s="58">
        <v>-2.2400000000000002</v>
      </c>
      <c r="F1335" s="58">
        <v>-4.17</v>
      </c>
      <c r="G1335" s="58"/>
      <c r="H1335" s="58"/>
      <c r="I1335" s="58"/>
      <c r="J1335" s="58"/>
      <c r="K1335" s="58"/>
      <c r="HS1335" s="102"/>
      <c r="HT1335" s="102"/>
      <c r="HU1335" s="102"/>
      <c r="HV1335" s="102"/>
      <c r="HW1335" s="102"/>
      <c r="HX1335" s="102"/>
      <c r="HY1335" s="102"/>
      <c r="HZ1335" s="102"/>
      <c r="IA1335" s="102"/>
      <c r="IB1335" s="102"/>
      <c r="IC1335" s="102"/>
      <c r="ID1335" s="102"/>
      <c r="IE1335" s="102"/>
      <c r="IF1335" s="102"/>
      <c r="IG1335" s="102"/>
      <c r="IH1335" s="102"/>
      <c r="II1335" s="102"/>
    </row>
    <row r="1336" spans="1:243" s="20" customFormat="1" ht="13.5" hidden="1" customHeight="1">
      <c r="A1336" s="93" t="s">
        <v>1692</v>
      </c>
      <c r="B1336" s="111" t="s">
        <v>2842</v>
      </c>
      <c r="C1336" s="123" t="s">
        <v>35</v>
      </c>
      <c r="D1336" s="58">
        <v>-142.09</v>
      </c>
      <c r="E1336" s="58">
        <v>-1.33</v>
      </c>
      <c r="F1336" s="58">
        <v>-2.5099999999999998</v>
      </c>
      <c r="G1336" s="58"/>
      <c r="H1336" s="58"/>
      <c r="I1336" s="58"/>
      <c r="J1336" s="58"/>
      <c r="K1336" s="58"/>
      <c r="HS1336" s="102"/>
      <c r="HT1336" s="102"/>
      <c r="HU1336" s="102"/>
      <c r="HV1336" s="102"/>
      <c r="HW1336" s="102"/>
      <c r="HX1336" s="102"/>
      <c r="HY1336" s="102"/>
      <c r="HZ1336" s="102"/>
      <c r="IA1336" s="102"/>
      <c r="IB1336" s="102"/>
      <c r="IC1336" s="102"/>
      <c r="ID1336" s="102"/>
      <c r="IE1336" s="102"/>
      <c r="IF1336" s="102"/>
      <c r="IG1336" s="102"/>
      <c r="IH1336" s="102"/>
      <c r="II1336" s="102"/>
    </row>
    <row r="1337" spans="1:243" s="20" customFormat="1" ht="18.75" hidden="1" customHeight="1">
      <c r="A1337" s="93" t="s">
        <v>2854</v>
      </c>
      <c r="B1337" s="111" t="s">
        <v>1537</v>
      </c>
      <c r="C1337" s="123" t="s">
        <v>29</v>
      </c>
      <c r="D1337" s="58">
        <v>-358.08</v>
      </c>
      <c r="E1337" s="58"/>
      <c r="F1337" s="58"/>
      <c r="G1337" s="58"/>
      <c r="H1337" s="58"/>
      <c r="I1337" s="58"/>
      <c r="J1337" s="58"/>
      <c r="K1337" s="58"/>
      <c r="HS1337" s="102"/>
      <c r="HT1337" s="102"/>
      <c r="HU1337" s="102"/>
      <c r="HV1337" s="102"/>
      <c r="HW1337" s="102"/>
      <c r="HX1337" s="102"/>
      <c r="HY1337" s="102"/>
      <c r="HZ1337" s="102"/>
      <c r="IA1337" s="102"/>
      <c r="IB1337" s="102"/>
      <c r="IC1337" s="102"/>
      <c r="ID1337" s="102"/>
      <c r="IE1337" s="102"/>
      <c r="IF1337" s="102"/>
      <c r="IG1337" s="102"/>
      <c r="IH1337" s="102"/>
      <c r="II1337" s="102"/>
    </row>
    <row r="1338" spans="1:243" s="20" customFormat="1" ht="18.75" hidden="1" customHeight="1">
      <c r="A1338" s="93" t="s">
        <v>2859</v>
      </c>
      <c r="B1338" s="111" t="s">
        <v>1537</v>
      </c>
      <c r="C1338" s="123" t="s">
        <v>29</v>
      </c>
      <c r="D1338" s="58">
        <v>-537.12</v>
      </c>
      <c r="E1338" s="58"/>
      <c r="F1338" s="58"/>
      <c r="G1338" s="58"/>
      <c r="H1338" s="58"/>
      <c r="I1338" s="58"/>
      <c r="J1338" s="58"/>
      <c r="K1338" s="58"/>
      <c r="HS1338" s="102"/>
      <c r="HT1338" s="102"/>
      <c r="HU1338" s="102"/>
      <c r="HV1338" s="102"/>
      <c r="HW1338" s="102"/>
      <c r="HX1338" s="102"/>
      <c r="HY1338" s="102"/>
      <c r="HZ1338" s="102"/>
      <c r="IA1338" s="102"/>
      <c r="IB1338" s="102"/>
      <c r="IC1338" s="102"/>
      <c r="ID1338" s="102"/>
      <c r="IE1338" s="102"/>
      <c r="IF1338" s="102"/>
      <c r="IG1338" s="102"/>
      <c r="IH1338" s="102"/>
      <c r="II1338" s="102"/>
    </row>
    <row r="1339" spans="1:243" s="20" customFormat="1" ht="18.75" hidden="1" customHeight="1">
      <c r="A1339" s="93" t="s">
        <v>1749</v>
      </c>
      <c r="B1339" s="111" t="s">
        <v>153</v>
      </c>
      <c r="C1339" s="123" t="s">
        <v>29</v>
      </c>
      <c r="D1339" s="58">
        <v>-701.54</v>
      </c>
      <c r="E1339" s="58">
        <v>-145.37</v>
      </c>
      <c r="F1339" s="58">
        <v>-714.8</v>
      </c>
      <c r="G1339" s="58"/>
      <c r="H1339" s="58"/>
      <c r="I1339" s="58"/>
      <c r="J1339" s="58"/>
      <c r="K1339" s="58"/>
      <c r="HS1339" s="102"/>
      <c r="HT1339" s="102"/>
      <c r="HU1339" s="102"/>
      <c r="HV1339" s="102"/>
      <c r="HW1339" s="102"/>
      <c r="HX1339" s="102"/>
      <c r="HY1339" s="102"/>
      <c r="HZ1339" s="102"/>
      <c r="IA1339" s="102"/>
      <c r="IB1339" s="102"/>
      <c r="IC1339" s="102"/>
      <c r="ID1339" s="102"/>
      <c r="IE1339" s="102"/>
      <c r="IF1339" s="102"/>
      <c r="IG1339" s="102"/>
      <c r="IH1339" s="102"/>
      <c r="II1339" s="102"/>
    </row>
    <row r="1340" spans="1:243" s="20" customFormat="1" ht="18.75" hidden="1" customHeight="1">
      <c r="A1340" s="93" t="s">
        <v>1753</v>
      </c>
      <c r="B1340" s="111" t="s">
        <v>1754</v>
      </c>
      <c r="C1340" s="123" t="s">
        <v>29</v>
      </c>
      <c r="D1340" s="58">
        <v>-60.45</v>
      </c>
      <c r="E1340" s="58">
        <v>-8.3000000000000007</v>
      </c>
      <c r="F1340" s="58">
        <v>-2.29</v>
      </c>
      <c r="G1340" s="58"/>
      <c r="H1340" s="58"/>
      <c r="I1340" s="58"/>
      <c r="J1340" s="58"/>
      <c r="K1340" s="58"/>
      <c r="HS1340" s="102"/>
      <c r="HT1340" s="102"/>
      <c r="HU1340" s="102"/>
      <c r="HV1340" s="102"/>
      <c r="HW1340" s="102"/>
      <c r="HX1340" s="102"/>
      <c r="HY1340" s="102"/>
      <c r="HZ1340" s="102"/>
      <c r="IA1340" s="102"/>
      <c r="IB1340" s="102"/>
      <c r="IC1340" s="102"/>
      <c r="ID1340" s="102"/>
      <c r="IE1340" s="102"/>
      <c r="IF1340" s="102"/>
      <c r="IG1340" s="102"/>
      <c r="IH1340" s="102"/>
      <c r="II1340" s="102"/>
    </row>
    <row r="1341" spans="1:243" s="20" customFormat="1" ht="18.75" hidden="1" customHeight="1">
      <c r="A1341" s="93" t="s">
        <v>1764</v>
      </c>
      <c r="B1341" s="111" t="s">
        <v>2867</v>
      </c>
      <c r="C1341" s="123" t="s">
        <v>29</v>
      </c>
      <c r="D1341" s="58">
        <v>-352.58</v>
      </c>
      <c r="E1341" s="58">
        <v>-8.24</v>
      </c>
      <c r="F1341" s="58">
        <v>-31.4</v>
      </c>
      <c r="G1341" s="58"/>
      <c r="H1341" s="58"/>
      <c r="I1341" s="58"/>
      <c r="J1341" s="58"/>
      <c r="K1341" s="58"/>
      <c r="HS1341" s="102"/>
      <c r="HT1341" s="102"/>
      <c r="HU1341" s="102"/>
      <c r="HV1341" s="102"/>
      <c r="HW1341" s="102"/>
      <c r="HX1341" s="102"/>
      <c r="HY1341" s="102"/>
      <c r="HZ1341" s="102"/>
      <c r="IA1341" s="102"/>
      <c r="IB1341" s="102"/>
      <c r="IC1341" s="102"/>
      <c r="ID1341" s="102"/>
      <c r="IE1341" s="102"/>
      <c r="IF1341" s="102"/>
      <c r="IG1341" s="102"/>
      <c r="IH1341" s="102"/>
      <c r="II1341" s="102"/>
    </row>
    <row r="1342" spans="1:243" s="20" customFormat="1" ht="18.75" hidden="1" customHeight="1">
      <c r="A1342" s="93" t="s">
        <v>1774</v>
      </c>
      <c r="B1342" s="111" t="s">
        <v>2870</v>
      </c>
      <c r="C1342" s="123" t="s">
        <v>29</v>
      </c>
      <c r="D1342" s="58">
        <v>-260.73</v>
      </c>
      <c r="E1342" s="58">
        <v>-1.83</v>
      </c>
      <c r="F1342" s="58">
        <v>-13.19</v>
      </c>
      <c r="G1342" s="58"/>
      <c r="H1342" s="58"/>
      <c r="I1342" s="58"/>
      <c r="J1342" s="58"/>
      <c r="K1342" s="58"/>
      <c r="HS1342" s="102"/>
      <c r="HT1342" s="102"/>
      <c r="HU1342" s="102"/>
      <c r="HV1342" s="102"/>
      <c r="HW1342" s="102"/>
      <c r="HX1342" s="102"/>
      <c r="HY1342" s="102"/>
      <c r="HZ1342" s="102"/>
      <c r="IA1342" s="102"/>
      <c r="IB1342" s="102"/>
      <c r="IC1342" s="102"/>
      <c r="ID1342" s="102"/>
      <c r="IE1342" s="102"/>
      <c r="IF1342" s="102"/>
      <c r="IG1342" s="102"/>
      <c r="IH1342" s="102"/>
      <c r="II1342" s="102"/>
    </row>
    <row r="1343" spans="1:243" s="20" customFormat="1" ht="18.75" hidden="1" customHeight="1">
      <c r="A1343" s="93" t="s">
        <v>1797</v>
      </c>
      <c r="B1343" s="111" t="s">
        <v>1537</v>
      </c>
      <c r="C1343" s="123" t="s">
        <v>29</v>
      </c>
      <c r="D1343" s="58"/>
      <c r="E1343" s="58">
        <v>-298.13</v>
      </c>
      <c r="F1343" s="58"/>
      <c r="G1343" s="58"/>
      <c r="H1343" s="58"/>
      <c r="I1343" s="58"/>
      <c r="J1343" s="58"/>
      <c r="K1343" s="58"/>
      <c r="HS1343" s="102"/>
      <c r="HT1343" s="102"/>
      <c r="HU1343" s="102"/>
      <c r="HV1343" s="102"/>
      <c r="HW1343" s="102"/>
      <c r="HX1343" s="102"/>
      <c r="HY1343" s="102"/>
      <c r="HZ1343" s="102"/>
      <c r="IA1343" s="102"/>
      <c r="IB1343" s="102"/>
      <c r="IC1343" s="102"/>
      <c r="ID1343" s="102"/>
      <c r="IE1343" s="102"/>
      <c r="IF1343" s="102"/>
      <c r="IG1343" s="102"/>
      <c r="IH1343" s="102"/>
      <c r="II1343" s="102"/>
    </row>
    <row r="1344" spans="1:243" s="20" customFormat="1" ht="18.75" hidden="1" customHeight="1">
      <c r="A1344" s="93" t="s">
        <v>1882</v>
      </c>
      <c r="B1344" s="111" t="s">
        <v>1883</v>
      </c>
      <c r="C1344" s="123" t="s">
        <v>224</v>
      </c>
      <c r="D1344" s="58">
        <v>-97.87</v>
      </c>
      <c r="E1344" s="58">
        <v>-37.51</v>
      </c>
      <c r="F1344" s="58">
        <v>-69.989999999999995</v>
      </c>
      <c r="G1344" s="58"/>
      <c r="H1344" s="58"/>
      <c r="I1344" s="58"/>
      <c r="J1344" s="58"/>
      <c r="K1344" s="58"/>
      <c r="HS1344" s="102"/>
      <c r="HT1344" s="102"/>
      <c r="HU1344" s="102"/>
      <c r="HV1344" s="102"/>
      <c r="HW1344" s="102"/>
      <c r="HX1344" s="102"/>
      <c r="HY1344" s="102"/>
      <c r="HZ1344" s="102"/>
      <c r="IA1344" s="102"/>
      <c r="IB1344" s="102"/>
      <c r="IC1344" s="102"/>
      <c r="ID1344" s="102"/>
      <c r="IE1344" s="102"/>
      <c r="IF1344" s="102"/>
      <c r="IG1344" s="102"/>
      <c r="IH1344" s="102"/>
      <c r="II1344" s="102"/>
    </row>
    <row r="1345" spans="1:243" s="20" customFormat="1" ht="18.75" hidden="1" customHeight="1">
      <c r="A1345" s="93" t="s">
        <v>1884</v>
      </c>
      <c r="B1345" s="111" t="s">
        <v>1885</v>
      </c>
      <c r="C1345" s="123" t="s">
        <v>224</v>
      </c>
      <c r="D1345" s="58">
        <v>-11.86</v>
      </c>
      <c r="E1345" s="58">
        <v>-2.39</v>
      </c>
      <c r="F1345" s="58"/>
      <c r="G1345" s="58"/>
      <c r="H1345" s="58"/>
      <c r="I1345" s="58"/>
      <c r="J1345" s="58"/>
      <c r="K1345" s="58"/>
      <c r="HS1345" s="102"/>
      <c r="HT1345" s="102"/>
      <c r="HU1345" s="102"/>
      <c r="HV1345" s="102"/>
      <c r="HW1345" s="102"/>
      <c r="HX1345" s="102"/>
      <c r="HY1345" s="102"/>
      <c r="HZ1345" s="102"/>
      <c r="IA1345" s="102"/>
      <c r="IB1345" s="102"/>
      <c r="IC1345" s="102"/>
      <c r="ID1345" s="102"/>
      <c r="IE1345" s="102"/>
      <c r="IF1345" s="102"/>
      <c r="IG1345" s="102"/>
      <c r="IH1345" s="102"/>
      <c r="II1345" s="102"/>
    </row>
    <row r="1346" spans="1:243" s="20" customFormat="1" ht="18.75" hidden="1" customHeight="1">
      <c r="A1346" s="93" t="s">
        <v>2679</v>
      </c>
      <c r="B1346" s="111" t="s">
        <v>1605</v>
      </c>
      <c r="C1346" s="123" t="s">
        <v>537</v>
      </c>
      <c r="D1346" s="58"/>
      <c r="E1346" s="58"/>
      <c r="F1346" s="58">
        <v>-112001.54</v>
      </c>
      <c r="G1346" s="58"/>
      <c r="H1346" s="58"/>
      <c r="I1346" s="58"/>
      <c r="J1346" s="58"/>
      <c r="K1346" s="58"/>
      <c r="HS1346" s="102"/>
      <c r="HT1346" s="102"/>
      <c r="HU1346" s="102"/>
      <c r="HV1346" s="102"/>
      <c r="HW1346" s="102"/>
      <c r="HX1346" s="102"/>
      <c r="HY1346" s="102"/>
      <c r="HZ1346" s="102"/>
      <c r="IA1346" s="102"/>
      <c r="IB1346" s="102"/>
      <c r="IC1346" s="102"/>
      <c r="ID1346" s="102"/>
      <c r="IE1346" s="102"/>
      <c r="IF1346" s="102"/>
      <c r="IG1346" s="102"/>
      <c r="IH1346" s="102"/>
      <c r="II1346" s="102"/>
    </row>
    <row r="1347" spans="1:243" s="20" customFormat="1" ht="18.75" customHeight="1">
      <c r="A1347" s="119"/>
      <c r="B1347" s="129" t="s">
        <v>1529</v>
      </c>
      <c r="C1347" s="180"/>
      <c r="D1347" s="118">
        <f>SUM(D1348:D1362)</f>
        <v>-18163147.349999998</v>
      </c>
      <c r="E1347" s="118">
        <f>SUM(E1348:E1362)</f>
        <v>-21977773.09</v>
      </c>
      <c r="F1347" s="118">
        <f>SUM(F1348:F1362)</f>
        <v>-92623325.429999992</v>
      </c>
      <c r="G1347" s="118">
        <f>SUM(G1348:G1362)</f>
        <v>0</v>
      </c>
      <c r="H1347" s="118">
        <f>SUM(H1348:H1362)</f>
        <v>0</v>
      </c>
      <c r="I1347" s="58"/>
      <c r="J1347" s="58"/>
      <c r="K1347" s="58"/>
      <c r="HS1347" s="102"/>
      <c r="HT1347" s="102"/>
      <c r="HU1347" s="102"/>
      <c r="HV1347" s="102"/>
      <c r="HW1347" s="102"/>
      <c r="HX1347" s="102"/>
      <c r="HY1347" s="102"/>
      <c r="HZ1347" s="102"/>
      <c r="IA1347" s="102"/>
      <c r="IB1347" s="102"/>
      <c r="IC1347" s="102"/>
      <c r="ID1347" s="102"/>
      <c r="IE1347" s="102"/>
      <c r="IF1347" s="102"/>
      <c r="IG1347" s="102"/>
      <c r="IH1347" s="102"/>
      <c r="II1347" s="102"/>
    </row>
    <row r="1348" spans="1:243" s="20" customFormat="1" ht="18.75" hidden="1" customHeight="1">
      <c r="A1348" s="93" t="s">
        <v>1724</v>
      </c>
      <c r="B1348" s="111" t="s">
        <v>1725</v>
      </c>
      <c r="C1348" s="123" t="s">
        <v>29</v>
      </c>
      <c r="D1348" s="56">
        <v>-29.41</v>
      </c>
      <c r="E1348" s="118"/>
      <c r="F1348" s="118"/>
      <c r="G1348" s="118"/>
      <c r="H1348" s="118"/>
      <c r="I1348" s="58"/>
      <c r="J1348" s="58"/>
      <c r="K1348" s="58"/>
      <c r="HS1348" s="102"/>
      <c r="HT1348" s="102"/>
      <c r="HU1348" s="102"/>
      <c r="HV1348" s="102"/>
      <c r="HW1348" s="102"/>
      <c r="HX1348" s="102"/>
      <c r="HY1348" s="102"/>
      <c r="HZ1348" s="102"/>
      <c r="IA1348" s="102"/>
      <c r="IB1348" s="102"/>
      <c r="IC1348" s="102"/>
      <c r="ID1348" s="102"/>
      <c r="IE1348" s="102"/>
      <c r="IF1348" s="102"/>
      <c r="IG1348" s="102"/>
      <c r="IH1348" s="102"/>
      <c r="II1348" s="102"/>
    </row>
    <row r="1349" spans="1:243" s="20" customFormat="1" ht="18.75" hidden="1" customHeight="1">
      <c r="A1349" s="93" t="s">
        <v>1726</v>
      </c>
      <c r="B1349" s="111" t="s">
        <v>1727</v>
      </c>
      <c r="C1349" s="123" t="s">
        <v>32</v>
      </c>
      <c r="D1349" s="56">
        <v>-12.26</v>
      </c>
      <c r="E1349" s="118"/>
      <c r="F1349" s="118"/>
      <c r="G1349" s="118"/>
      <c r="H1349" s="118"/>
      <c r="I1349" s="58"/>
      <c r="J1349" s="58"/>
      <c r="K1349" s="58"/>
      <c r="HS1349" s="102"/>
      <c r="HT1349" s="102"/>
      <c r="HU1349" s="102"/>
      <c r="HV1349" s="102"/>
      <c r="HW1349" s="102"/>
      <c r="HX1349" s="102"/>
      <c r="HY1349" s="102"/>
      <c r="HZ1349" s="102"/>
      <c r="IA1349" s="102"/>
      <c r="IB1349" s="102"/>
      <c r="IC1349" s="102"/>
      <c r="ID1349" s="102"/>
      <c r="IE1349" s="102"/>
      <c r="IF1349" s="102"/>
      <c r="IG1349" s="102"/>
      <c r="IH1349" s="102"/>
      <c r="II1349" s="102"/>
    </row>
    <row r="1350" spans="1:243" s="20" customFormat="1" ht="18.75" hidden="1" customHeight="1">
      <c r="A1350" s="93" t="s">
        <v>1728</v>
      </c>
      <c r="B1350" s="111" t="s">
        <v>1729</v>
      </c>
      <c r="C1350" s="123" t="s">
        <v>35</v>
      </c>
      <c r="D1350" s="56">
        <v>-7.36</v>
      </c>
      <c r="E1350" s="118"/>
      <c r="F1350" s="118"/>
      <c r="G1350" s="118"/>
      <c r="H1350" s="118"/>
      <c r="I1350" s="58"/>
      <c r="J1350" s="58"/>
      <c r="K1350" s="58"/>
      <c r="HS1350" s="102"/>
      <c r="HT1350" s="102"/>
      <c r="HU1350" s="102"/>
      <c r="HV1350" s="102"/>
      <c r="HW1350" s="102"/>
      <c r="HX1350" s="102"/>
      <c r="HY1350" s="102"/>
      <c r="HZ1350" s="102"/>
      <c r="IA1350" s="102"/>
      <c r="IB1350" s="102"/>
      <c r="IC1350" s="102"/>
      <c r="ID1350" s="102"/>
      <c r="IE1350" s="102"/>
      <c r="IF1350" s="102"/>
      <c r="IG1350" s="102"/>
      <c r="IH1350" s="102"/>
      <c r="II1350" s="102"/>
    </row>
    <row r="1351" spans="1:243" s="20" customFormat="1" ht="18.75" hidden="1" customHeight="1">
      <c r="A1351" s="93" t="s">
        <v>1924</v>
      </c>
      <c r="B1351" s="111" t="s">
        <v>1925</v>
      </c>
      <c r="C1351" s="123" t="s">
        <v>1926</v>
      </c>
      <c r="D1351" s="56"/>
      <c r="E1351" s="56">
        <v>-35.1</v>
      </c>
      <c r="F1351" s="118"/>
      <c r="G1351" s="118"/>
      <c r="H1351" s="118"/>
      <c r="I1351" s="58"/>
      <c r="J1351" s="58"/>
      <c r="K1351" s="58"/>
      <c r="HS1351" s="102"/>
      <c r="HT1351" s="102"/>
      <c r="HU1351" s="102"/>
      <c r="HV1351" s="102"/>
      <c r="HW1351" s="102"/>
      <c r="HX1351" s="102"/>
      <c r="HY1351" s="102"/>
      <c r="HZ1351" s="102"/>
      <c r="IA1351" s="102"/>
      <c r="IB1351" s="102"/>
      <c r="IC1351" s="102"/>
      <c r="ID1351" s="102"/>
      <c r="IE1351" s="102"/>
      <c r="IF1351" s="102"/>
      <c r="IG1351" s="102"/>
      <c r="IH1351" s="102"/>
      <c r="II1351" s="102"/>
    </row>
    <row r="1352" spans="1:243" s="20" customFormat="1" ht="18.75" hidden="1" customHeight="1">
      <c r="A1352" s="93" t="s">
        <v>1949</v>
      </c>
      <c r="B1352" s="93" t="s">
        <v>1950</v>
      </c>
      <c r="C1352" s="123" t="s">
        <v>325</v>
      </c>
      <c r="D1352" s="56"/>
      <c r="E1352" s="56">
        <v>-92.47</v>
      </c>
      <c r="F1352" s="118"/>
      <c r="G1352" s="118"/>
      <c r="H1352" s="118"/>
      <c r="I1352" s="58"/>
      <c r="J1352" s="58"/>
      <c r="K1352" s="58"/>
      <c r="HS1352" s="102"/>
      <c r="HT1352" s="102"/>
      <c r="HU1352" s="102"/>
      <c r="HV1352" s="102"/>
      <c r="HW1352" s="102"/>
      <c r="HX1352" s="102"/>
      <c r="HY1352" s="102"/>
      <c r="HZ1352" s="102"/>
      <c r="IA1352" s="102"/>
      <c r="IB1352" s="102"/>
      <c r="IC1352" s="102"/>
      <c r="ID1352" s="102"/>
      <c r="IE1352" s="102"/>
      <c r="IF1352" s="102"/>
      <c r="IG1352" s="102"/>
      <c r="IH1352" s="102"/>
      <c r="II1352" s="102"/>
    </row>
    <row r="1353" spans="1:243" s="20" customFormat="1" ht="18.75" hidden="1" customHeight="1">
      <c r="A1353" s="93" t="s">
        <v>1955</v>
      </c>
      <c r="B1353" s="93" t="s">
        <v>1956</v>
      </c>
      <c r="C1353" s="123" t="s">
        <v>385</v>
      </c>
      <c r="D1353" s="56"/>
      <c r="E1353" s="56">
        <v>-1174.3499999999999</v>
      </c>
      <c r="F1353" s="118"/>
      <c r="G1353" s="118"/>
      <c r="H1353" s="118"/>
      <c r="I1353" s="58"/>
      <c r="J1353" s="58"/>
      <c r="K1353" s="58"/>
      <c r="HS1353" s="102"/>
      <c r="HT1353" s="102"/>
      <c r="HU1353" s="102"/>
      <c r="HV1353" s="102"/>
      <c r="HW1353" s="102"/>
      <c r="HX1353" s="102"/>
      <c r="HY1353" s="102"/>
      <c r="HZ1353" s="102"/>
      <c r="IA1353" s="102"/>
      <c r="IB1353" s="102"/>
      <c r="IC1353" s="102"/>
      <c r="ID1353" s="102"/>
      <c r="IE1353" s="102"/>
      <c r="IF1353" s="102"/>
      <c r="IG1353" s="102"/>
      <c r="IH1353" s="102"/>
      <c r="II1353" s="102"/>
    </row>
    <row r="1354" spans="1:243" s="20" customFormat="1" ht="18.75" hidden="1" customHeight="1">
      <c r="A1354" s="93" t="s">
        <v>2024</v>
      </c>
      <c r="B1354" s="111" t="s">
        <v>2025</v>
      </c>
      <c r="C1354" s="123" t="s">
        <v>173</v>
      </c>
      <c r="D1354" s="58">
        <v>-130483.53</v>
      </c>
      <c r="E1354" s="58">
        <v>-715168.4</v>
      </c>
      <c r="F1354" s="58">
        <v>-2291787.13</v>
      </c>
      <c r="G1354" s="58"/>
      <c r="H1354" s="58"/>
      <c r="I1354" s="58"/>
      <c r="J1354" s="58"/>
      <c r="K1354" s="58"/>
      <c r="HS1354" s="102"/>
      <c r="HT1354" s="102"/>
      <c r="HU1354" s="102"/>
      <c r="HV1354" s="102"/>
      <c r="HW1354" s="102"/>
      <c r="HX1354" s="102"/>
      <c r="HY1354" s="102"/>
      <c r="HZ1354" s="102"/>
      <c r="IA1354" s="102"/>
      <c r="IB1354" s="102"/>
      <c r="IC1354" s="102"/>
      <c r="ID1354" s="102"/>
      <c r="IE1354" s="102"/>
      <c r="IF1354" s="102"/>
      <c r="IG1354" s="102"/>
      <c r="IH1354" s="102"/>
      <c r="II1354" s="102"/>
    </row>
    <row r="1355" spans="1:243" s="20" customFormat="1" ht="18.75" hidden="1" customHeight="1">
      <c r="A1355" s="93" t="s">
        <v>2115</v>
      </c>
      <c r="B1355" s="93" t="s">
        <v>702</v>
      </c>
      <c r="C1355" s="123" t="s">
        <v>29</v>
      </c>
      <c r="D1355" s="58"/>
      <c r="E1355" s="58"/>
      <c r="F1355" s="58">
        <v>-10015.040000000001</v>
      </c>
      <c r="G1355" s="58"/>
      <c r="H1355" s="58"/>
      <c r="I1355" s="58"/>
      <c r="J1355" s="58"/>
      <c r="K1355" s="58"/>
      <c r="HS1355" s="102"/>
      <c r="HT1355" s="102"/>
      <c r="HU1355" s="102"/>
      <c r="HV1355" s="102"/>
      <c r="HW1355" s="102"/>
      <c r="HX1355" s="102"/>
      <c r="HY1355" s="102"/>
      <c r="HZ1355" s="102"/>
      <c r="IA1355" s="102"/>
      <c r="IB1355" s="102"/>
      <c r="IC1355" s="102"/>
      <c r="ID1355" s="102"/>
      <c r="IE1355" s="102"/>
      <c r="IF1355" s="102"/>
      <c r="IG1355" s="102"/>
      <c r="IH1355" s="102"/>
      <c r="II1355" s="102"/>
    </row>
    <row r="1356" spans="1:243" s="20" customFormat="1" ht="18.75" hidden="1" customHeight="1">
      <c r="A1356" s="93" t="s">
        <v>2121</v>
      </c>
      <c r="B1356" s="111" t="s">
        <v>710</v>
      </c>
      <c r="C1356" s="123" t="s">
        <v>173</v>
      </c>
      <c r="D1356" s="58">
        <v>-17286822.399999999</v>
      </c>
      <c r="E1356" s="58">
        <v>-19738838.710000001</v>
      </c>
      <c r="F1356" s="58">
        <v>-37700760.359999999</v>
      </c>
      <c r="G1356" s="58"/>
      <c r="H1356" s="58"/>
      <c r="I1356" s="58"/>
      <c r="J1356" s="58"/>
      <c r="K1356" s="58"/>
      <c r="HS1356" s="102"/>
      <c r="HT1356" s="102"/>
      <c r="HU1356" s="102"/>
      <c r="HV1356" s="102"/>
      <c r="HW1356" s="102"/>
      <c r="HX1356" s="102"/>
      <c r="HY1356" s="102"/>
      <c r="HZ1356" s="102"/>
      <c r="IA1356" s="102"/>
      <c r="IB1356" s="102"/>
      <c r="IC1356" s="102"/>
      <c r="ID1356" s="102"/>
      <c r="IE1356" s="102"/>
      <c r="IF1356" s="102"/>
      <c r="IG1356" s="102"/>
      <c r="IH1356" s="102"/>
      <c r="II1356" s="102"/>
    </row>
    <row r="1357" spans="1:243" s="20" customFormat="1" ht="18.75" hidden="1" customHeight="1">
      <c r="A1357" s="93" t="s">
        <v>2122</v>
      </c>
      <c r="B1357" s="111" t="s">
        <v>712</v>
      </c>
      <c r="C1357" s="123" t="s">
        <v>173</v>
      </c>
      <c r="D1357" s="58">
        <v>-36489.1</v>
      </c>
      <c r="E1357" s="58">
        <v>-6868.43</v>
      </c>
      <c r="F1357" s="58">
        <v>-148112.38</v>
      </c>
      <c r="G1357" s="58"/>
      <c r="H1357" s="58"/>
      <c r="I1357" s="58"/>
      <c r="J1357" s="58"/>
      <c r="K1357" s="58"/>
      <c r="HS1357" s="102"/>
      <c r="HT1357" s="102"/>
      <c r="HU1357" s="102"/>
      <c r="HV1357" s="102"/>
      <c r="HW1357" s="102"/>
      <c r="HX1357" s="102"/>
      <c r="HY1357" s="102"/>
      <c r="HZ1357" s="102"/>
      <c r="IA1357" s="102"/>
      <c r="IB1357" s="102"/>
      <c r="IC1357" s="102"/>
      <c r="ID1357" s="102"/>
      <c r="IE1357" s="102"/>
      <c r="IF1357" s="102"/>
      <c r="IG1357" s="102"/>
      <c r="IH1357" s="102"/>
      <c r="II1357" s="102"/>
    </row>
    <row r="1358" spans="1:243" s="20" customFormat="1" ht="18.75" hidden="1" customHeight="1">
      <c r="A1358" s="93" t="s">
        <v>2123</v>
      </c>
      <c r="B1358" s="111" t="s">
        <v>714</v>
      </c>
      <c r="C1358" s="123" t="s">
        <v>173</v>
      </c>
      <c r="D1358" s="58">
        <v>-49519.5</v>
      </c>
      <c r="E1358" s="58">
        <v>-11112.09</v>
      </c>
      <c r="F1358" s="58">
        <v>-249615.16</v>
      </c>
      <c r="G1358" s="58"/>
      <c r="H1358" s="58"/>
      <c r="I1358" s="58"/>
      <c r="J1358" s="58"/>
      <c r="K1358" s="58"/>
      <c r="HS1358" s="102"/>
      <c r="HT1358" s="102"/>
      <c r="HU1358" s="102"/>
      <c r="HV1358" s="102"/>
      <c r="HW1358" s="102"/>
      <c r="HX1358" s="102"/>
      <c r="HY1358" s="102"/>
      <c r="HZ1358" s="102"/>
      <c r="IA1358" s="102"/>
      <c r="IB1358" s="102"/>
      <c r="IC1358" s="102"/>
      <c r="ID1358" s="102"/>
      <c r="IE1358" s="102"/>
      <c r="IF1358" s="102"/>
      <c r="IG1358" s="102"/>
      <c r="IH1358" s="102"/>
      <c r="II1358" s="102"/>
    </row>
    <row r="1359" spans="1:243" s="20" customFormat="1" ht="18.75" hidden="1" customHeight="1">
      <c r="A1359" s="93" t="s">
        <v>2124</v>
      </c>
      <c r="B1359" s="111" t="s">
        <v>1573</v>
      </c>
      <c r="C1359" s="123" t="s">
        <v>173</v>
      </c>
      <c r="D1359" s="58">
        <v>-659506.63</v>
      </c>
      <c r="E1359" s="58">
        <v>-998955.16</v>
      </c>
      <c r="F1359" s="58">
        <v>-1435915.9</v>
      </c>
      <c r="G1359" s="58"/>
      <c r="H1359" s="58"/>
      <c r="I1359" s="58"/>
      <c r="J1359" s="58"/>
      <c r="K1359" s="58"/>
      <c r="HS1359" s="102"/>
      <c r="HT1359" s="102"/>
      <c r="HU1359" s="102"/>
      <c r="HV1359" s="102"/>
      <c r="HW1359" s="102"/>
      <c r="HX1359" s="102"/>
      <c r="HY1359" s="102"/>
      <c r="HZ1359" s="102"/>
      <c r="IA1359" s="102"/>
      <c r="IB1359" s="102"/>
      <c r="IC1359" s="102"/>
      <c r="ID1359" s="102"/>
      <c r="IE1359" s="102"/>
      <c r="IF1359" s="102"/>
      <c r="IG1359" s="102"/>
      <c r="IH1359" s="102"/>
      <c r="II1359" s="102"/>
    </row>
    <row r="1360" spans="1:243" s="20" customFormat="1" ht="18.75" hidden="1" customHeight="1">
      <c r="A1360" s="93" t="s">
        <v>3192</v>
      </c>
      <c r="B1360" s="111" t="s">
        <v>1531</v>
      </c>
      <c r="C1360" s="123" t="s">
        <v>173</v>
      </c>
      <c r="D1360" s="58"/>
      <c r="E1360" s="58">
        <v>-505528.38</v>
      </c>
      <c r="F1360" s="58">
        <v>-50786954.350000001</v>
      </c>
      <c r="G1360" s="58"/>
      <c r="H1360" s="58"/>
      <c r="I1360" s="58"/>
      <c r="J1360" s="58"/>
      <c r="K1360" s="58"/>
      <c r="HS1360" s="102"/>
      <c r="HT1360" s="102"/>
      <c r="HU1360" s="102"/>
      <c r="HV1360" s="102"/>
      <c r="HW1360" s="102"/>
      <c r="HX1360" s="102"/>
      <c r="HY1360" s="102"/>
      <c r="HZ1360" s="102"/>
      <c r="IA1360" s="102"/>
      <c r="IB1360" s="102"/>
      <c r="IC1360" s="102"/>
      <c r="ID1360" s="102"/>
      <c r="IE1360" s="102"/>
      <c r="IF1360" s="102"/>
      <c r="IG1360" s="102"/>
      <c r="IH1360" s="102"/>
      <c r="II1360" s="102"/>
    </row>
    <row r="1361" spans="1:243" s="20" customFormat="1" ht="18.75" hidden="1" customHeight="1">
      <c r="A1361" s="93" t="s">
        <v>3426</v>
      </c>
      <c r="B1361" s="111" t="s">
        <v>3427</v>
      </c>
      <c r="C1361" s="123" t="s">
        <v>542</v>
      </c>
      <c r="D1361" s="58"/>
      <c r="E1361" s="58"/>
      <c r="F1361" s="58">
        <v>-165.11</v>
      </c>
      <c r="G1361" s="58"/>
      <c r="H1361" s="58"/>
      <c r="I1361" s="58"/>
      <c r="J1361" s="58"/>
      <c r="K1361" s="58"/>
      <c r="HS1361" s="102"/>
      <c r="HT1361" s="102"/>
      <c r="HU1361" s="102"/>
      <c r="HV1361" s="102"/>
      <c r="HW1361" s="102"/>
      <c r="HX1361" s="102"/>
      <c r="HY1361" s="102"/>
      <c r="HZ1361" s="102"/>
      <c r="IA1361" s="102"/>
      <c r="IB1361" s="102"/>
      <c r="IC1361" s="102"/>
      <c r="ID1361" s="102"/>
      <c r="IE1361" s="102"/>
      <c r="IF1361" s="102"/>
      <c r="IG1361" s="102"/>
      <c r="IH1361" s="102"/>
      <c r="II1361" s="102"/>
    </row>
    <row r="1362" spans="1:243" s="20" customFormat="1" ht="18.75" hidden="1" customHeight="1">
      <c r="A1362" s="93" t="s">
        <v>2645</v>
      </c>
      <c r="B1362" s="93" t="s">
        <v>2646</v>
      </c>
      <c r="C1362" s="94" t="s">
        <v>29</v>
      </c>
      <c r="D1362" s="58">
        <v>-277.16000000000003</v>
      </c>
      <c r="E1362" s="58">
        <v>0</v>
      </c>
      <c r="F1362" s="58"/>
      <c r="G1362" s="58"/>
      <c r="H1362" s="58"/>
      <c r="I1362" s="58"/>
      <c r="J1362" s="58"/>
      <c r="K1362" s="58"/>
      <c r="HS1362" s="102"/>
      <c r="HT1362" s="102"/>
      <c r="HU1362" s="102"/>
      <c r="HV1362" s="102"/>
      <c r="HW1362" s="102"/>
      <c r="HX1362" s="102"/>
      <c r="HY1362" s="102"/>
      <c r="HZ1362" s="102"/>
      <c r="IA1362" s="102"/>
      <c r="IB1362" s="102"/>
      <c r="IC1362" s="102"/>
      <c r="ID1362" s="102"/>
      <c r="IE1362" s="102"/>
      <c r="IF1362" s="102"/>
      <c r="IG1362" s="102"/>
      <c r="IH1362" s="102"/>
      <c r="II1362" s="102"/>
    </row>
    <row r="1363" spans="1:243" s="20" customFormat="1" ht="18.75" customHeight="1">
      <c r="A1363" s="119"/>
      <c r="B1363" s="129" t="s">
        <v>2871</v>
      </c>
      <c r="C1363" s="180"/>
      <c r="D1363" s="165">
        <v>-180</v>
      </c>
      <c r="E1363" s="165"/>
      <c r="F1363" s="165"/>
      <c r="G1363" s="165"/>
      <c r="H1363" s="165"/>
      <c r="I1363" s="58"/>
      <c r="J1363" s="58"/>
      <c r="K1363" s="58"/>
      <c r="HS1363" s="102"/>
      <c r="HT1363" s="102"/>
      <c r="HU1363" s="102"/>
      <c r="HV1363" s="102"/>
      <c r="HW1363" s="102"/>
      <c r="HX1363" s="102"/>
      <c r="HY1363" s="102"/>
      <c r="HZ1363" s="102"/>
      <c r="IA1363" s="102"/>
      <c r="IB1363" s="102"/>
      <c r="IC1363" s="102"/>
      <c r="ID1363" s="102"/>
      <c r="IE1363" s="102"/>
      <c r="IF1363" s="102"/>
      <c r="IG1363" s="102"/>
      <c r="IH1363" s="102"/>
      <c r="II1363" s="102"/>
    </row>
    <row r="1364" spans="1:243" s="20" customFormat="1" ht="18.75" hidden="1" customHeight="1">
      <c r="A1364" s="93" t="s">
        <v>2811</v>
      </c>
      <c r="B1364" s="111" t="s">
        <v>1500</v>
      </c>
      <c r="C1364" s="123" t="s">
        <v>173</v>
      </c>
      <c r="D1364" s="58">
        <v>-180</v>
      </c>
      <c r="E1364" s="58"/>
      <c r="F1364" s="58"/>
      <c r="G1364" s="58"/>
      <c r="H1364" s="58"/>
      <c r="I1364" s="58"/>
      <c r="J1364" s="58"/>
      <c r="K1364" s="58"/>
      <c r="HS1364" s="102"/>
      <c r="HT1364" s="102"/>
      <c r="HU1364" s="102"/>
      <c r="HV1364" s="102"/>
      <c r="HW1364" s="102"/>
      <c r="HX1364" s="102"/>
      <c r="HY1364" s="102"/>
      <c r="HZ1364" s="102"/>
      <c r="IA1364" s="102"/>
      <c r="IB1364" s="102"/>
      <c r="IC1364" s="102"/>
      <c r="ID1364" s="102"/>
      <c r="IE1364" s="102"/>
      <c r="IF1364" s="102"/>
      <c r="IG1364" s="102"/>
      <c r="IH1364" s="102"/>
      <c r="II1364" s="102"/>
    </row>
    <row r="1365" spans="1:243" s="20" customFormat="1" ht="13.5" customHeight="1">
      <c r="A1365" s="93"/>
      <c r="B1365" s="129" t="s">
        <v>1532</v>
      </c>
      <c r="C1365" s="123"/>
      <c r="D1365" s="118">
        <f>D1057+D1076+D1200+D1324+D1347+D1363</f>
        <v>-64593299.219999999</v>
      </c>
      <c r="E1365" s="118">
        <f t="shared" ref="E1365:K1365" si="401">E1057+E1064+E1076+E1200+E1324+E1347</f>
        <v>-69938050.489999995</v>
      </c>
      <c r="F1365" s="118">
        <f t="shared" si="401"/>
        <v>-144542454.16999999</v>
      </c>
      <c r="G1365" s="118">
        <f t="shared" si="401"/>
        <v>-60316200</v>
      </c>
      <c r="H1365" s="118">
        <f t="shared" si="401"/>
        <v>-62536000</v>
      </c>
      <c r="I1365" s="118">
        <f t="shared" si="401"/>
        <v>-64561600</v>
      </c>
      <c r="J1365" s="118">
        <f t="shared" si="401"/>
        <v>-66656000</v>
      </c>
      <c r="K1365" s="118">
        <f t="shared" si="401"/>
        <v>-68594860</v>
      </c>
      <c r="HS1365" s="102"/>
      <c r="HT1365" s="102"/>
      <c r="HU1365" s="102"/>
      <c r="HV1365" s="102"/>
      <c r="HW1365" s="102"/>
      <c r="HX1365" s="102"/>
      <c r="HY1365" s="102"/>
      <c r="HZ1365" s="102"/>
      <c r="IA1365" s="102"/>
      <c r="IB1365" s="102"/>
      <c r="IC1365" s="102"/>
      <c r="ID1365" s="102"/>
      <c r="IE1365" s="102"/>
      <c r="IF1365" s="102"/>
      <c r="IG1365" s="102"/>
      <c r="IH1365" s="102"/>
      <c r="II1365" s="102"/>
    </row>
    <row r="1366" spans="1:243" ht="13.5" customHeight="1">
      <c r="A1366" s="114"/>
      <c r="B1366" s="115" t="s">
        <v>1533</v>
      </c>
      <c r="C1366" s="179"/>
      <c r="D1366" s="166">
        <f t="shared" ref="D1366:K1366" si="402">SUM(D2+D856+D1012+D1365)</f>
        <v>724555508.56299996</v>
      </c>
      <c r="E1366" s="166">
        <f t="shared" si="402"/>
        <v>780413305</v>
      </c>
      <c r="F1366" s="166">
        <f t="shared" si="402"/>
        <v>850445745.05000007</v>
      </c>
      <c r="G1366" s="166">
        <f t="shared" si="402"/>
        <v>858000000</v>
      </c>
      <c r="H1366" s="166">
        <f t="shared" si="402"/>
        <v>861700000</v>
      </c>
      <c r="I1366" s="166">
        <f t="shared" si="402"/>
        <v>884499999.99520004</v>
      </c>
      <c r="J1366" s="166">
        <f t="shared" si="402"/>
        <v>926800000</v>
      </c>
      <c r="K1366" s="166">
        <f t="shared" si="402"/>
        <v>971500000</v>
      </c>
    </row>
    <row r="1367" spans="1:243" s="30" customFormat="1" ht="15">
      <c r="A1367" s="130"/>
      <c r="B1367" s="131"/>
      <c r="C1367" s="183"/>
      <c r="D1367" s="132">
        <v>724555508.55999994</v>
      </c>
      <c r="E1367" s="132">
        <v>780413305</v>
      </c>
      <c r="F1367" s="132">
        <v>850445745.04999995</v>
      </c>
      <c r="G1367" s="132">
        <v>858000</v>
      </c>
      <c r="H1367" s="132">
        <v>861700000</v>
      </c>
      <c r="I1367" s="132">
        <v>884500000</v>
      </c>
      <c r="J1367" s="132">
        <v>926800000</v>
      </c>
      <c r="K1367" s="132">
        <v>971500000</v>
      </c>
      <c r="HS1367" s="102"/>
      <c r="HT1367" s="102"/>
      <c r="HU1367" s="102"/>
      <c r="HV1367" s="102"/>
      <c r="HW1367" s="102"/>
      <c r="HX1367" s="102"/>
      <c r="HY1367" s="102"/>
      <c r="HZ1367" s="102"/>
      <c r="IA1367" s="102"/>
      <c r="IB1367" s="102"/>
      <c r="IC1367" s="102"/>
      <c r="ID1367" s="102"/>
      <c r="IE1367" s="102"/>
      <c r="IF1367" s="102"/>
      <c r="IG1367" s="102"/>
      <c r="IH1367" s="102"/>
      <c r="II1367" s="102"/>
    </row>
    <row r="1368" spans="1:243" s="106" customFormat="1" ht="12" customHeight="1">
      <c r="A1368" s="133"/>
      <c r="B1368" s="134" t="s">
        <v>1507</v>
      </c>
      <c r="C1368" s="184"/>
      <c r="D1368" s="132"/>
      <c r="E1368" s="132" t="e">
        <f>E1366-#REF!</f>
        <v>#REF!</v>
      </c>
      <c r="F1368" s="132">
        <f t="shared" ref="F1368:K1368" si="403">F1366-F1367</f>
        <v>0</v>
      </c>
      <c r="G1368" s="132">
        <f t="shared" si="403"/>
        <v>857142000</v>
      </c>
      <c r="H1368" s="132">
        <f t="shared" si="403"/>
        <v>0</v>
      </c>
      <c r="I1368" s="132">
        <f t="shared" si="403"/>
        <v>-4.799962043762207E-3</v>
      </c>
      <c r="J1368" s="132">
        <f t="shared" si="403"/>
        <v>0</v>
      </c>
      <c r="K1368" s="132">
        <f t="shared" si="403"/>
        <v>0</v>
      </c>
      <c r="L1368" s="105"/>
      <c r="M1368" s="105"/>
      <c r="N1368" s="105"/>
      <c r="O1368" s="105"/>
      <c r="P1368" s="105"/>
      <c r="Q1368" s="105"/>
      <c r="R1368" s="105"/>
      <c r="S1368" s="105"/>
      <c r="T1368" s="105"/>
      <c r="U1368" s="105"/>
      <c r="V1368" s="105"/>
      <c r="W1368" s="105"/>
      <c r="X1368" s="105"/>
      <c r="Y1368" s="105"/>
      <c r="Z1368" s="105"/>
      <c r="AA1368" s="105"/>
      <c r="AB1368" s="105"/>
      <c r="AC1368" s="105"/>
      <c r="AD1368" s="105"/>
      <c r="AE1368" s="105"/>
      <c r="AF1368" s="105"/>
      <c r="AG1368" s="105"/>
      <c r="AH1368" s="105"/>
      <c r="AI1368" s="105"/>
      <c r="AJ1368" s="105"/>
      <c r="AK1368" s="105"/>
      <c r="AL1368" s="105"/>
      <c r="AM1368" s="105"/>
      <c r="AN1368" s="105"/>
      <c r="AO1368" s="105"/>
      <c r="AP1368" s="105"/>
      <c r="AQ1368" s="105"/>
      <c r="AR1368" s="105"/>
      <c r="AS1368" s="105"/>
      <c r="AT1368" s="105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  <c r="BT1368" s="105"/>
      <c r="BU1368" s="105"/>
      <c r="BV1368" s="105"/>
      <c r="BW1368" s="105"/>
      <c r="BX1368" s="105"/>
      <c r="BY1368" s="105"/>
      <c r="BZ1368" s="105"/>
      <c r="CA1368" s="105"/>
      <c r="CB1368" s="105"/>
      <c r="CC1368" s="105"/>
      <c r="CD1368" s="105"/>
      <c r="CE1368" s="105"/>
      <c r="CF1368" s="105"/>
      <c r="CG1368" s="105"/>
      <c r="CH1368" s="105"/>
      <c r="CI1368" s="105"/>
      <c r="CJ1368" s="105"/>
      <c r="CK1368" s="105"/>
      <c r="CL1368" s="105"/>
      <c r="CM1368" s="105"/>
      <c r="CN1368" s="105"/>
      <c r="CO1368" s="105"/>
      <c r="CP1368" s="105"/>
      <c r="CQ1368" s="105"/>
      <c r="CR1368" s="105"/>
      <c r="CS1368" s="105"/>
      <c r="CT1368" s="105"/>
      <c r="CU1368" s="105"/>
      <c r="CV1368" s="105"/>
      <c r="CW1368" s="105"/>
      <c r="CX1368" s="105"/>
      <c r="CY1368" s="105"/>
      <c r="CZ1368" s="105"/>
      <c r="DA1368" s="105"/>
      <c r="DB1368" s="105"/>
      <c r="DC1368" s="105"/>
      <c r="DD1368" s="105"/>
      <c r="DE1368" s="105"/>
      <c r="DF1368" s="105"/>
      <c r="DG1368" s="105"/>
      <c r="DH1368" s="105"/>
      <c r="DI1368" s="105"/>
      <c r="DJ1368" s="105"/>
      <c r="DK1368" s="105"/>
      <c r="DL1368" s="105"/>
      <c r="DM1368" s="105"/>
      <c r="DN1368" s="105"/>
      <c r="DO1368" s="105"/>
      <c r="DP1368" s="105"/>
      <c r="DQ1368" s="105"/>
      <c r="DR1368" s="105"/>
      <c r="DS1368" s="105"/>
      <c r="DT1368" s="105"/>
      <c r="DU1368" s="105"/>
      <c r="DV1368" s="105"/>
      <c r="DW1368" s="105"/>
      <c r="DX1368" s="105"/>
      <c r="DY1368" s="105"/>
      <c r="DZ1368" s="105"/>
      <c r="EA1368" s="105"/>
      <c r="EB1368" s="105"/>
      <c r="EC1368" s="105"/>
      <c r="ED1368" s="105"/>
      <c r="EE1368" s="105"/>
      <c r="EF1368" s="105"/>
      <c r="EG1368" s="105"/>
      <c r="EH1368" s="105"/>
      <c r="EI1368" s="105"/>
      <c r="EJ1368" s="105"/>
      <c r="EK1368" s="105"/>
      <c r="EL1368" s="105"/>
      <c r="EM1368" s="105"/>
      <c r="EN1368" s="105"/>
      <c r="EO1368" s="105"/>
      <c r="EP1368" s="105"/>
      <c r="EQ1368" s="105"/>
      <c r="ER1368" s="105"/>
      <c r="ES1368" s="105"/>
      <c r="ET1368" s="105"/>
      <c r="EU1368" s="105"/>
      <c r="EV1368" s="105"/>
      <c r="EW1368" s="105"/>
      <c r="EX1368" s="105"/>
      <c r="EY1368" s="105"/>
      <c r="EZ1368" s="105"/>
      <c r="FA1368" s="105"/>
      <c r="FB1368" s="105"/>
      <c r="FC1368" s="105"/>
      <c r="FD1368" s="105"/>
      <c r="FE1368" s="105"/>
      <c r="FF1368" s="105"/>
      <c r="FG1368" s="105"/>
      <c r="FH1368" s="105"/>
      <c r="FI1368" s="105"/>
      <c r="FJ1368" s="105"/>
      <c r="FK1368" s="105"/>
      <c r="FL1368" s="105"/>
      <c r="FM1368" s="105"/>
      <c r="FN1368" s="105"/>
      <c r="FO1368" s="105"/>
      <c r="FP1368" s="105"/>
      <c r="FQ1368" s="105"/>
      <c r="FR1368" s="105"/>
      <c r="FS1368" s="105"/>
      <c r="FT1368" s="105"/>
      <c r="FU1368" s="105"/>
      <c r="FV1368" s="105"/>
      <c r="FW1368" s="105"/>
      <c r="FX1368" s="105"/>
      <c r="FY1368" s="105"/>
      <c r="FZ1368" s="105"/>
      <c r="GA1368" s="105"/>
      <c r="GB1368" s="105"/>
      <c r="GC1368" s="105"/>
      <c r="GD1368" s="105"/>
      <c r="GE1368" s="105"/>
      <c r="GF1368" s="105"/>
      <c r="GG1368" s="105"/>
      <c r="GH1368" s="105"/>
      <c r="GI1368" s="105"/>
      <c r="GJ1368" s="105"/>
      <c r="GK1368" s="105"/>
      <c r="GL1368" s="105"/>
      <c r="GM1368" s="105"/>
      <c r="GN1368" s="105"/>
      <c r="GO1368" s="105"/>
      <c r="GP1368" s="105"/>
      <c r="GQ1368" s="105"/>
      <c r="GR1368" s="105"/>
      <c r="GS1368" s="105"/>
      <c r="GT1368" s="105"/>
      <c r="GU1368" s="105"/>
      <c r="GV1368" s="105"/>
      <c r="GW1368" s="105"/>
      <c r="GX1368" s="105"/>
      <c r="GY1368" s="105"/>
      <c r="GZ1368" s="105"/>
      <c r="HA1368" s="105"/>
      <c r="HB1368" s="105"/>
      <c r="HC1368" s="105"/>
      <c r="HD1368" s="105"/>
      <c r="HE1368" s="105"/>
      <c r="HF1368" s="105"/>
      <c r="HG1368" s="105"/>
      <c r="HH1368" s="105"/>
      <c r="HI1368" s="105"/>
      <c r="HJ1368" s="105"/>
      <c r="HK1368" s="105"/>
      <c r="HL1368" s="105"/>
      <c r="HM1368" s="105"/>
      <c r="HN1368" s="105"/>
      <c r="HO1368" s="105"/>
      <c r="HP1368" s="105"/>
      <c r="HQ1368" s="105"/>
      <c r="HR1368" s="105"/>
    </row>
    <row r="1369" spans="1:243" ht="13.15" customHeight="1"/>
    <row r="1370" spans="1:243" ht="13.5" customHeight="1">
      <c r="D1370" s="141"/>
      <c r="E1370" s="141"/>
      <c r="F1370" s="141"/>
      <c r="G1370" s="141"/>
      <c r="H1370" s="141"/>
      <c r="I1370" s="141"/>
      <c r="J1370" s="141"/>
      <c r="K1370" s="141"/>
    </row>
    <row r="1374" spans="1:243">
      <c r="D1374" s="141"/>
      <c r="E1374" s="141"/>
      <c r="F1374" s="141"/>
      <c r="G1374" s="141"/>
      <c r="H1374" s="141"/>
      <c r="I1374" s="141"/>
      <c r="J1374" s="141"/>
      <c r="K1374" s="141"/>
    </row>
    <row r="1378" spans="1:244" s="103" customFormat="1" ht="13.15" customHeight="1">
      <c r="A1378" s="125"/>
      <c r="B1378" s="135"/>
      <c r="C1378" s="185"/>
      <c r="D1378" s="141"/>
      <c r="E1378" s="141"/>
      <c r="F1378" s="141"/>
      <c r="G1378" s="141"/>
      <c r="H1378" s="141"/>
      <c r="I1378" s="141"/>
      <c r="J1378" s="141"/>
      <c r="K1378" s="141"/>
      <c r="HS1378" s="102"/>
      <c r="HT1378" s="102"/>
      <c r="HU1378" s="102"/>
      <c r="HV1378" s="102"/>
      <c r="HW1378" s="102"/>
      <c r="HX1378" s="102"/>
      <c r="HY1378" s="102"/>
      <c r="HZ1378" s="102"/>
      <c r="IA1378" s="102"/>
      <c r="IB1378" s="102"/>
      <c r="IC1378" s="102"/>
      <c r="ID1378" s="102"/>
      <c r="IE1378" s="102"/>
      <c r="IF1378" s="102"/>
      <c r="IG1378" s="102"/>
      <c r="IH1378" s="102"/>
      <c r="II1378" s="102"/>
      <c r="IJ1378" s="102"/>
    </row>
  </sheetData>
  <sortState ref="A856:I891">
    <sortCondition ref="A856:A891"/>
  </sortState>
  <printOptions horizontalCentered="1"/>
  <pageMargins left="0.43307086614173229" right="0.27559055118110237" top="0.86614173228346458" bottom="0.35433070866141736" header="0.31496062992125984" footer="0.15748031496062992"/>
  <pageSetup paperSize="9" scale="87" firstPageNumber="0" fitToHeight="0" orientation="landscape" r:id="rId1"/>
  <headerFooter alignWithMargins="0">
    <oddHeader>&amp;CPREFEITURA MUNICIPAL DE SANTA MARIA&amp;12
&amp;10PLANO PLURIANUAL 2022-2025
ANEXO I - PREVISÃO DA RECEITA</oddHeader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zoomScaleSheetLayoutView="100" workbookViewId="0">
      <selection activeCell="F33" sqref="F33"/>
    </sheetView>
  </sheetViews>
  <sheetFormatPr defaultColWidth="11.7109375" defaultRowHeight="12.75"/>
  <cols>
    <col min="1" max="1" width="34" style="1" customWidth="1"/>
    <col min="2" max="6" width="12.42578125" style="1" customWidth="1"/>
    <col min="7" max="16384" width="11.7109375" style="1"/>
  </cols>
  <sheetData>
    <row r="1" spans="1:9" s="2" customFormat="1" ht="15.75">
      <c r="A1" s="192" t="s">
        <v>2872</v>
      </c>
      <c r="B1" s="193" t="s">
        <v>2873</v>
      </c>
      <c r="C1" s="193"/>
      <c r="D1" s="193"/>
      <c r="E1" s="193" t="s">
        <v>2874</v>
      </c>
      <c r="F1" s="193"/>
      <c r="G1" s="193"/>
      <c r="H1" s="193"/>
      <c r="I1" s="193"/>
    </row>
    <row r="2" spans="1:9" s="2" customFormat="1" ht="15.75">
      <c r="A2" s="192"/>
      <c r="B2" s="186">
        <v>2018</v>
      </c>
      <c r="C2" s="186">
        <v>2019</v>
      </c>
      <c r="D2" s="186">
        <v>2020</v>
      </c>
      <c r="E2" s="186">
        <v>2021</v>
      </c>
      <c r="F2" s="186">
        <v>2022</v>
      </c>
      <c r="G2" s="186">
        <v>2023</v>
      </c>
      <c r="H2" s="186">
        <v>2024</v>
      </c>
      <c r="I2" s="186">
        <v>2025</v>
      </c>
    </row>
    <row r="3" spans="1:9" s="6" customFormat="1" ht="15" customHeight="1">
      <c r="A3" s="3" t="s">
        <v>2875</v>
      </c>
      <c r="B3" s="5">
        <f t="shared" ref="B3:F3" si="0">SUM(B4:B10)</f>
        <v>683355627.22300005</v>
      </c>
      <c r="C3" s="5">
        <f t="shared" si="0"/>
        <v>725597969.76999998</v>
      </c>
      <c r="D3" s="5">
        <f t="shared" si="0"/>
        <v>848511543.62000012</v>
      </c>
      <c r="E3" s="5">
        <f t="shared" si="0"/>
        <v>736928695.73000002</v>
      </c>
      <c r="F3" s="5">
        <f t="shared" si="0"/>
        <v>766078600</v>
      </c>
      <c r="G3" s="5">
        <f t="shared" ref="G3:I3" si="1">SUM(G4:G10)</f>
        <v>792649099.99520004</v>
      </c>
      <c r="H3" s="5">
        <f t="shared" si="1"/>
        <v>821759700</v>
      </c>
      <c r="I3" s="5">
        <f t="shared" si="1"/>
        <v>852057710</v>
      </c>
    </row>
    <row r="4" spans="1:9" ht="15" customHeight="1">
      <c r="A4" s="7" t="s">
        <v>2876</v>
      </c>
      <c r="B4" s="8">
        <f>'Receita PPA 2018 A 2025'!D3</f>
        <v>195932453.26300001</v>
      </c>
      <c r="C4" s="8">
        <f>'Receita PPA 2018 A 2025'!E3</f>
        <v>214936009.80000001</v>
      </c>
      <c r="D4" s="8">
        <f>'Receita PPA 2018 A 2025'!F3</f>
        <v>215247283.5</v>
      </c>
      <c r="E4" s="8">
        <f>'Receita PPA 2018 A 2025'!G3</f>
        <v>228161500</v>
      </c>
      <c r="F4" s="8">
        <f>'Receita PPA 2018 A 2025'!H3</f>
        <v>240072550</v>
      </c>
      <c r="G4" s="8">
        <f>'Receita PPA 2018 A 2025'!I3</f>
        <v>249886520</v>
      </c>
      <c r="H4" s="8">
        <f>'Receita PPA 2018 A 2025'!J3</f>
        <v>261077600</v>
      </c>
      <c r="I4" s="8">
        <f>'Receita PPA 2018 A 2025'!K3</f>
        <v>272891250</v>
      </c>
    </row>
    <row r="5" spans="1:9" ht="15" customHeight="1">
      <c r="A5" s="7" t="s">
        <v>2877</v>
      </c>
      <c r="B5" s="8">
        <f>'Receita PPA 2018 A 2025'!D164</f>
        <v>43343910.400000006</v>
      </c>
      <c r="C5" s="8">
        <f>'Receita PPA 2018 A 2025'!E164</f>
        <v>45006075.600000001</v>
      </c>
      <c r="D5" s="8">
        <f>'Receita PPA 2018 A 2025'!F164</f>
        <v>47989591.810000002</v>
      </c>
      <c r="E5" s="8">
        <f>'Receita PPA 2018 A 2025'!G164</f>
        <v>55326000</v>
      </c>
      <c r="F5" s="8">
        <f>'Receita PPA 2018 A 2025'!H164</f>
        <v>57422600</v>
      </c>
      <c r="G5" s="8">
        <f>'Receita PPA 2018 A 2025'!I164</f>
        <v>59757000</v>
      </c>
      <c r="H5" s="8">
        <f>'Receita PPA 2018 A 2025'!J164</f>
        <v>62138800</v>
      </c>
      <c r="I5" s="8">
        <f>'Receita PPA 2018 A 2025'!K164</f>
        <v>64598500</v>
      </c>
    </row>
    <row r="6" spans="1:9" ht="15" customHeight="1">
      <c r="A6" s="7" t="s">
        <v>2878</v>
      </c>
      <c r="B6" s="8">
        <f>'Receita PPA 2018 A 2025'!D208</f>
        <v>46355865.890000001</v>
      </c>
      <c r="C6" s="8">
        <f>'Receita PPA 2018 A 2025'!E208</f>
        <v>66041966.920000009</v>
      </c>
      <c r="D6" s="8">
        <f>'Receita PPA 2018 A 2025'!F208</f>
        <v>129181548.80999999</v>
      </c>
      <c r="E6" s="8">
        <f>'Receita PPA 2018 A 2025'!G208</f>
        <v>34017695.730000004</v>
      </c>
      <c r="F6" s="8">
        <f>'Receita PPA 2018 A 2025'!H208</f>
        <v>32017750</v>
      </c>
      <c r="G6" s="8">
        <f>'Receita PPA 2018 A 2025'!I208</f>
        <v>33158580</v>
      </c>
      <c r="H6" s="8">
        <f>'Receita PPA 2018 A 2025'!J208</f>
        <v>34216380</v>
      </c>
      <c r="I6" s="8">
        <f>'Receita PPA 2018 A 2025'!K208</f>
        <v>35303230</v>
      </c>
    </row>
    <row r="7" spans="1:9" ht="15" customHeight="1">
      <c r="A7" s="7" t="s">
        <v>2879</v>
      </c>
      <c r="B7" s="9">
        <f>'[1]Receita LDO 2017'!I304</f>
        <v>0</v>
      </c>
      <c r="C7" s="9">
        <f>'[1]Receita LDO 2017'!H304</f>
        <v>0</v>
      </c>
      <c r="D7" s="9"/>
      <c r="E7" s="9"/>
      <c r="F7" s="9"/>
      <c r="G7" s="9"/>
      <c r="H7" s="9"/>
      <c r="I7" s="9"/>
    </row>
    <row r="8" spans="1:9" ht="15" customHeight="1">
      <c r="A8" s="7" t="s">
        <v>2880</v>
      </c>
      <c r="B8" s="8">
        <f>'Receita PPA 2018 A 2025'!D405</f>
        <v>2612198.75</v>
      </c>
      <c r="C8" s="8">
        <f>'Receita PPA 2018 A 2025'!E405</f>
        <v>275.92</v>
      </c>
      <c r="D8" s="8">
        <f>'Receita PPA 2018 A 2025'!F405</f>
        <v>870724.83</v>
      </c>
      <c r="E8" s="8">
        <f>'Receita PPA 2018 A 2025'!G405</f>
        <v>3000</v>
      </c>
      <c r="F8" s="8">
        <f>'Receita PPA 2018 A 2025'!H405</f>
        <v>0</v>
      </c>
      <c r="G8" s="8">
        <f>'Receita PPA 2018 A 2025'!I405</f>
        <v>0</v>
      </c>
      <c r="H8" s="8">
        <f>'Receita PPA 2018 A 2025'!J405</f>
        <v>0</v>
      </c>
      <c r="I8" s="8">
        <f>'Receita PPA 2018 A 2025'!K405</f>
        <v>0</v>
      </c>
    </row>
    <row r="9" spans="1:9" ht="15" customHeight="1">
      <c r="A9" s="7" t="s">
        <v>2881</v>
      </c>
      <c r="B9" s="8">
        <f>'Receita PPA 2018 A 2025'!D435</f>
        <v>364004378.54000002</v>
      </c>
      <c r="C9" s="8">
        <f>'Receita PPA 2018 A 2025'!E435</f>
        <v>383393849.00999999</v>
      </c>
      <c r="D9" s="8">
        <f>'Receita PPA 2018 A 2025'!F435</f>
        <v>441412378.71000004</v>
      </c>
      <c r="E9" s="8">
        <f>'Receita PPA 2018 A 2025'!G435</f>
        <v>405064100</v>
      </c>
      <c r="F9" s="8">
        <f>'Receita PPA 2018 A 2025'!H435</f>
        <v>420919800</v>
      </c>
      <c r="G9" s="8">
        <f>'Receita PPA 2018 A 2025'!I435</f>
        <v>433682799.99520004</v>
      </c>
      <c r="H9" s="8">
        <f>'Receita PPA 2018 A 2025'!J435</f>
        <v>447631100</v>
      </c>
      <c r="I9" s="8">
        <f>'Receita PPA 2018 A 2025'!K435</f>
        <v>462026200</v>
      </c>
    </row>
    <row r="10" spans="1:9" ht="15" customHeight="1">
      <c r="A10" s="7" t="s">
        <v>1086</v>
      </c>
      <c r="B10" s="8">
        <f>'Receita PPA 2018 A 2025'!D676</f>
        <v>31106820.380000003</v>
      </c>
      <c r="C10" s="8">
        <f>'Receita PPA 2018 A 2025'!E676</f>
        <v>16219792.52</v>
      </c>
      <c r="D10" s="8">
        <f>'Receita PPA 2018 A 2025'!F676</f>
        <v>13810015.960000001</v>
      </c>
      <c r="E10" s="8">
        <f>'Receita PPA 2018 A 2025'!G676</f>
        <v>14356400</v>
      </c>
      <c r="F10" s="8">
        <f>'Receita PPA 2018 A 2025'!H676</f>
        <v>15645900</v>
      </c>
      <c r="G10" s="8">
        <f>'Receita PPA 2018 A 2025'!I676</f>
        <v>16164200</v>
      </c>
      <c r="H10" s="8">
        <f>'Receita PPA 2018 A 2025'!J676</f>
        <v>16695820</v>
      </c>
      <c r="I10" s="8">
        <f>'Receita PPA 2018 A 2025'!K676</f>
        <v>17238530</v>
      </c>
    </row>
    <row r="11" spans="1:9" s="6" customFormat="1" ht="15" customHeight="1">
      <c r="A11" s="3" t="s">
        <v>2882</v>
      </c>
      <c r="B11" s="5">
        <f t="shared" ref="B11:G11" si="2">SUM(B12:B15)</f>
        <v>23520701.400000002</v>
      </c>
      <c r="C11" s="5">
        <f t="shared" si="2"/>
        <v>30603967.139999997</v>
      </c>
      <c r="D11" s="5">
        <f t="shared" si="2"/>
        <v>42137082.659999996</v>
      </c>
      <c r="E11" s="5">
        <f t="shared" si="2"/>
        <v>65722404.269999996</v>
      </c>
      <c r="F11" s="5">
        <f t="shared" si="2"/>
        <v>28367400</v>
      </c>
      <c r="G11" s="5">
        <f t="shared" si="2"/>
        <v>12622500</v>
      </c>
      <c r="H11" s="5">
        <f t="shared" ref="H11:I11" si="3">SUM(H12:H15)</f>
        <v>13031300</v>
      </c>
      <c r="I11" s="5">
        <f t="shared" si="3"/>
        <v>13455150</v>
      </c>
    </row>
    <row r="12" spans="1:9" ht="15" customHeight="1">
      <c r="A12" s="7" t="s">
        <v>2883</v>
      </c>
      <c r="B12" s="8">
        <f>'Receita PPA 2018 A 2025'!D857</f>
        <v>6492044.4800000004</v>
      </c>
      <c r="C12" s="8">
        <f>'Receita PPA 2018 A 2025'!E857</f>
        <v>9582608.9700000007</v>
      </c>
      <c r="D12" s="8">
        <f>'Receita PPA 2018 A 2025'!F857</f>
        <v>14836364.390000001</v>
      </c>
      <c r="E12" s="8">
        <f>'Receita PPA 2018 A 2025'!G857</f>
        <v>18974822.77</v>
      </c>
      <c r="F12" s="8">
        <f>'Receita PPA 2018 A 2025'!H857</f>
        <v>0</v>
      </c>
      <c r="G12" s="8">
        <f>'Receita PPA 2018 A 2025'!I857</f>
        <v>0</v>
      </c>
      <c r="H12" s="8">
        <f>'Receita PPA 2018 A 2025'!J857</f>
        <v>0</v>
      </c>
      <c r="I12" s="8">
        <f>'Receita PPA 2018 A 2025'!K857</f>
        <v>0</v>
      </c>
    </row>
    <row r="13" spans="1:9" ht="15" customHeight="1">
      <c r="A13" s="7" t="s">
        <v>2884</v>
      </c>
      <c r="B13" s="8">
        <f>'Receita PPA 2018 A 2025'!D871</f>
        <v>88860.85</v>
      </c>
      <c r="C13" s="8">
        <f>'Receita PPA 2018 A 2025'!E871</f>
        <v>183820.02000000002</v>
      </c>
      <c r="D13" s="8">
        <f>'Receita PPA 2018 A 2025'!F871</f>
        <v>1403175.3599999999</v>
      </c>
      <c r="E13" s="8">
        <f>'Receita PPA 2018 A 2025'!G871</f>
        <v>10415800</v>
      </c>
      <c r="F13" s="8">
        <f>'Receita PPA 2018 A 2025'!H871</f>
        <v>9356000</v>
      </c>
      <c r="G13" s="8">
        <f>'Receita PPA 2018 A 2025'!I871</f>
        <v>1900000</v>
      </c>
      <c r="H13" s="8">
        <f>'Receita PPA 2018 A 2025'!J871</f>
        <v>1961750</v>
      </c>
      <c r="I13" s="8">
        <f>'Receita PPA 2018 A 2025'!K871</f>
        <v>2025500</v>
      </c>
    </row>
    <row r="14" spans="1:9" ht="15" customHeight="1">
      <c r="A14" s="7" t="s">
        <v>2885</v>
      </c>
      <c r="B14" s="8">
        <f>'Receita PPA 2018 A 2025'!D895</f>
        <v>29825.97</v>
      </c>
      <c r="C14" s="8">
        <f>'Receita PPA 2018 A 2025'!E895</f>
        <v>31172.530000000002</v>
      </c>
      <c r="D14" s="8">
        <f>'Receita PPA 2018 A 2025'!F895</f>
        <v>45508.32</v>
      </c>
      <c r="E14" s="8">
        <f>'Receita PPA 2018 A 2025'!G895</f>
        <v>30400</v>
      </c>
      <c r="F14" s="8">
        <f>'Receita PPA 2018 A 2025'!H895</f>
        <v>31400</v>
      </c>
      <c r="G14" s="8">
        <f>'Receita PPA 2018 A 2025'!I895</f>
        <v>32500</v>
      </c>
      <c r="H14" s="8">
        <f>'Receita PPA 2018 A 2025'!J895</f>
        <v>33550</v>
      </c>
      <c r="I14" s="8">
        <f>'Receita PPA 2018 A 2025'!K895</f>
        <v>34650</v>
      </c>
    </row>
    <row r="15" spans="1:9" ht="15" customHeight="1">
      <c r="A15" s="7" t="s">
        <v>2886</v>
      </c>
      <c r="B15" s="9">
        <f>'Receita PPA 2018 A 2025'!D906</f>
        <v>16909970.100000001</v>
      </c>
      <c r="C15" s="9">
        <f>'Receita PPA 2018 A 2025'!E906</f>
        <v>20806365.619999997</v>
      </c>
      <c r="D15" s="9">
        <f>'Receita PPA 2018 A 2025'!F906</f>
        <v>25852034.59</v>
      </c>
      <c r="E15" s="9">
        <f>'Receita PPA 2018 A 2025'!G906</f>
        <v>36301381.5</v>
      </c>
      <c r="F15" s="9">
        <f>'Receita PPA 2018 A 2025'!H906</f>
        <v>18980000</v>
      </c>
      <c r="G15" s="9">
        <f>'Receita PPA 2018 A 2025'!I906</f>
        <v>10690000</v>
      </c>
      <c r="H15" s="9">
        <f>'Receita PPA 2018 A 2025'!J906</f>
        <v>11036000</v>
      </c>
      <c r="I15" s="9">
        <f>'Receita PPA 2018 A 2025'!K906</f>
        <v>11395000</v>
      </c>
    </row>
    <row r="16" spans="1:9" ht="15" customHeight="1">
      <c r="A16" s="7" t="s">
        <v>2887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s="6" customFormat="1" ht="15" customHeight="1">
      <c r="A17" s="3" t="s">
        <v>2888</v>
      </c>
      <c r="B17" s="5">
        <f>'Receita PPA 2018 A 2025'!D1012</f>
        <v>82272479.159999996</v>
      </c>
      <c r="C17" s="5">
        <f>'Receita PPA 2018 A 2025'!E1012</f>
        <v>94149418.579999998</v>
      </c>
      <c r="D17" s="5">
        <f>'Receita PPA 2018 A 2025'!F1012</f>
        <v>104339572.94</v>
      </c>
      <c r="E17" s="5">
        <f>'Receita PPA 2018 A 2025'!G1012</f>
        <v>115665100</v>
      </c>
      <c r="F17" s="5">
        <f>'Receita PPA 2018 A 2025'!H1012</f>
        <v>129790000</v>
      </c>
      <c r="G17" s="5">
        <f>'Receita PPA 2018 A 2025'!I1012</f>
        <v>143790000</v>
      </c>
      <c r="H17" s="5">
        <f>'Receita PPA 2018 A 2025'!J1012</f>
        <v>158665000</v>
      </c>
      <c r="I17" s="5">
        <f>'Receita PPA 2018 A 2025'!K1012</f>
        <v>174582000</v>
      </c>
    </row>
    <row r="18" spans="1:9" s="6" customFormat="1" ht="15" customHeight="1">
      <c r="A18" s="3" t="s">
        <v>2889</v>
      </c>
      <c r="B18" s="5">
        <f>'Receita PPA 2018 A 2025'!D1365-'Receita PPA 2018 A 2025'!D1057</f>
        <v>-22291070.25</v>
      </c>
      <c r="C18" s="5">
        <f>'Receita PPA 2018 A 2025'!E1365-'Receita PPA 2018 A 2025'!E1057</f>
        <v>-26388418.060000002</v>
      </c>
      <c r="D18" s="5">
        <f>'Receita PPA 2018 A 2025'!F1365-'Receita PPA 2018 A 2025'!F1057</f>
        <v>-100662850.50999999</v>
      </c>
      <c r="E18" s="5">
        <f>'Receita PPA 2018 A 2025'!G1365-'Receita PPA 2018 A 2025'!G1057</f>
        <v>-14912000</v>
      </c>
      <c r="F18" s="5">
        <f>'Receita PPA 2018 A 2025'!H1365-'Receita PPA 2018 A 2025'!H1057</f>
        <v>-15430000</v>
      </c>
      <c r="G18" s="5">
        <f>'Receita PPA 2018 A 2025'!I1365-'Receita PPA 2018 A 2025'!I1057</f>
        <v>-15930000</v>
      </c>
      <c r="H18" s="5">
        <f>'Receita PPA 2018 A 2025'!J1365-'Receita PPA 2018 A 2025'!J1057</f>
        <v>-16445000</v>
      </c>
      <c r="I18" s="5">
        <f>'Receita PPA 2018 A 2025'!K1365-'Receita PPA 2018 A 2025'!K1057</f>
        <v>-16750660</v>
      </c>
    </row>
    <row r="19" spans="1:9" s="6" customFormat="1" ht="15" customHeight="1">
      <c r="A19" s="3" t="s">
        <v>2890</v>
      </c>
      <c r="B19" s="5">
        <f>'Receita PPA 2018 A 2025'!D1057</f>
        <v>-42302228.969999999</v>
      </c>
      <c r="C19" s="5">
        <f>'Receita PPA 2018 A 2025'!E1057</f>
        <v>-43549632.429999992</v>
      </c>
      <c r="D19" s="5">
        <f>'Receita PPA 2018 A 2025'!F1057</f>
        <v>-43879603.659999996</v>
      </c>
      <c r="E19" s="5">
        <f>'Receita PPA 2018 A 2025'!G1057</f>
        <v>-45404200</v>
      </c>
      <c r="F19" s="5">
        <f>'Receita PPA 2018 A 2025'!H1057</f>
        <v>-47106000</v>
      </c>
      <c r="G19" s="5">
        <f>'Receita PPA 2018 A 2025'!I1057</f>
        <v>-48631600</v>
      </c>
      <c r="H19" s="5">
        <f>'Receita PPA 2018 A 2025'!J1057</f>
        <v>-50211000</v>
      </c>
      <c r="I19" s="5">
        <f>'Receita PPA 2018 A 2025'!K1057</f>
        <v>-51844200</v>
      </c>
    </row>
    <row r="20" spans="1:9" s="6" customFormat="1" ht="15" customHeight="1">
      <c r="A20" s="3" t="s">
        <v>2891</v>
      </c>
      <c r="B20" s="4">
        <f t="shared" ref="B20:F20" si="4">B3+B11+B17+B18+B19</f>
        <v>724555508.56299996</v>
      </c>
      <c r="C20" s="4">
        <f t="shared" si="4"/>
        <v>780413305.00000012</v>
      </c>
      <c r="D20" s="4">
        <f t="shared" si="4"/>
        <v>850445745.05000007</v>
      </c>
      <c r="E20" s="4">
        <f t="shared" si="4"/>
        <v>858000000</v>
      </c>
      <c r="F20" s="4">
        <f t="shared" si="4"/>
        <v>861700000</v>
      </c>
      <c r="G20" s="4">
        <f t="shared" ref="G20:I20" si="5">G3+G11+G17+G18+G19</f>
        <v>884499999.99520004</v>
      </c>
      <c r="H20" s="4">
        <f t="shared" si="5"/>
        <v>926800000</v>
      </c>
      <c r="I20" s="4">
        <f t="shared" si="5"/>
        <v>971500000</v>
      </c>
    </row>
    <row r="21" spans="1:9">
      <c r="A21" s="10"/>
      <c r="B21" s="11"/>
      <c r="C21" s="11"/>
      <c r="D21" s="11"/>
      <c r="E21" s="11"/>
      <c r="F21" s="11"/>
    </row>
    <row r="22" spans="1:9" s="12" customFormat="1" ht="15.75">
      <c r="A22" s="193" t="s">
        <v>2892</v>
      </c>
      <c r="B22" s="193"/>
      <c r="C22" s="193"/>
      <c r="D22" s="193"/>
      <c r="E22" s="193"/>
      <c r="F22" s="193"/>
      <c r="G22" s="193"/>
      <c r="H22" s="193"/>
      <c r="I22" s="193"/>
    </row>
    <row r="23" spans="1:9" s="12" customFormat="1" ht="15" customHeight="1">
      <c r="A23" s="107" t="s">
        <v>2893</v>
      </c>
      <c r="B23" s="108" t="s">
        <v>1606</v>
      </c>
      <c r="C23" s="173">
        <v>2019</v>
      </c>
      <c r="D23" s="173">
        <v>2020</v>
      </c>
      <c r="E23" s="173">
        <v>2021</v>
      </c>
      <c r="F23" s="173">
        <v>2022</v>
      </c>
      <c r="G23" s="177">
        <v>2023</v>
      </c>
      <c r="H23" s="186">
        <v>2024</v>
      </c>
      <c r="I23" s="186">
        <v>2025</v>
      </c>
    </row>
    <row r="24" spans="1:9" ht="15" customHeight="1">
      <c r="A24" s="73" t="s">
        <v>2894</v>
      </c>
      <c r="B24" s="9">
        <f>B5-'Receita PPA 2018 A 2025'!D203</f>
        <v>34914646.49000001</v>
      </c>
      <c r="C24" s="9">
        <f>C5-'Receita PPA 2018 A 2025'!E203</f>
        <v>36761556.770000003</v>
      </c>
      <c r="D24" s="9">
        <f>D5-'Receita PPA 2018 A 2025'!F203</f>
        <v>38596726.550000004</v>
      </c>
      <c r="E24" s="9">
        <f>E5-'Receita PPA 2018 A 2025'!G203</f>
        <v>45494000</v>
      </c>
      <c r="F24" s="9">
        <f>F5-'Receita PPA 2018 A 2025'!H203</f>
        <v>47508000</v>
      </c>
      <c r="G24" s="9">
        <f>G5-'Receita PPA 2018 A 2025'!I203</f>
        <v>49519000</v>
      </c>
      <c r="H24" s="9">
        <f>H5-'Receita PPA 2018 A 2025'!J203</f>
        <v>51568000</v>
      </c>
      <c r="I24" s="9">
        <f>I5-'Receita PPA 2018 A 2025'!K203</f>
        <v>53684000</v>
      </c>
    </row>
    <row r="25" spans="1:9" ht="15" customHeight="1">
      <c r="A25" s="73" t="s">
        <v>2890</v>
      </c>
      <c r="B25" s="8">
        <f>-B19</f>
        <v>42302228.969999999</v>
      </c>
      <c r="C25" s="8">
        <f>-C19</f>
        <v>43549632.429999992</v>
      </c>
      <c r="D25" s="8">
        <f t="shared" ref="D25:F25" si="6">-D19</f>
        <v>43879603.659999996</v>
      </c>
      <c r="E25" s="8">
        <f t="shared" si="6"/>
        <v>45404200</v>
      </c>
      <c r="F25" s="8">
        <f t="shared" si="6"/>
        <v>47106000</v>
      </c>
      <c r="G25" s="8">
        <f t="shared" ref="G25:I25" si="7">-G19</f>
        <v>48631600</v>
      </c>
      <c r="H25" s="8">
        <f t="shared" si="7"/>
        <v>50211000</v>
      </c>
      <c r="I25" s="8">
        <f t="shared" si="7"/>
        <v>51844200</v>
      </c>
    </row>
    <row r="26" spans="1:9" ht="15" customHeight="1">
      <c r="A26" s="73" t="s">
        <v>2895</v>
      </c>
      <c r="B26" s="9">
        <f>'Receita PPA 2018 A 2025'!D1064</f>
        <v>0</v>
      </c>
      <c r="C26" s="9">
        <f>-'Receita PPA 2018 A 2025'!E1064</f>
        <v>604276.1</v>
      </c>
      <c r="D26" s="9">
        <f>-'Receita PPA 2018 A 2025'!F1064</f>
        <v>593413.04</v>
      </c>
      <c r="E26" s="9">
        <f>-'Receita PPA 2018 A 2025'!G1064-1741200</f>
        <v>13170800</v>
      </c>
      <c r="F26" s="9">
        <f>-'Receita PPA 2018 A 2025'!H1064-1815000</f>
        <v>13615000</v>
      </c>
      <c r="G26" s="9">
        <f>-'Receita PPA 2018 A 2025'!I1064-1874000</f>
        <v>14056000</v>
      </c>
      <c r="H26" s="9">
        <f>-'Receita PPA 2018 A 2025'!J1064-1874000</f>
        <v>14571000</v>
      </c>
      <c r="I26" s="9">
        <f>-'Receita PPA 2018 A 2025'!K1064-1874000</f>
        <v>14876660</v>
      </c>
    </row>
    <row r="27" spans="1:9" ht="15" customHeight="1">
      <c r="A27" s="73" t="s">
        <v>2896</v>
      </c>
      <c r="B27" s="9">
        <f>'Receita PPA 2018 A 2025'!D390</f>
        <v>38988473.759999998</v>
      </c>
      <c r="C27" s="9">
        <f>'Receita PPA 2018 A 2025'!E390</f>
        <v>54516356.260000005</v>
      </c>
      <c r="D27" s="9">
        <f>'Receita PPA 2018 A 2025'!F390</f>
        <v>119801202.44999999</v>
      </c>
      <c r="E27" s="9">
        <f>'Receita PPA 2018 A 2025'!G390</f>
        <v>27191000</v>
      </c>
      <c r="F27" s="9">
        <f>'Receita PPA 2018 A 2025'!H390</f>
        <v>24673000</v>
      </c>
      <c r="G27" s="9">
        <f>'Receita PPA 2018 A 2025'!I390</f>
        <v>25495000</v>
      </c>
      <c r="H27" s="9">
        <f>'Receita PPA 2018 A 2025'!J390</f>
        <v>26321000</v>
      </c>
      <c r="I27" s="9">
        <f>'Receita PPA 2018 A 2025'!K390</f>
        <v>27168000</v>
      </c>
    </row>
    <row r="28" spans="1:9" ht="15" customHeight="1">
      <c r="A28" s="176" t="s">
        <v>2897</v>
      </c>
      <c r="B28" s="9">
        <f>'Receita PPA 2018 A 2025'!D841</f>
        <v>489291.21</v>
      </c>
      <c r="C28" s="9">
        <f>'Receita PPA 2018 A 2025'!E841</f>
        <v>2757147.72</v>
      </c>
      <c r="D28" s="9">
        <f>'Receita PPA 2018 A 2025'!F841</f>
        <v>110503.11</v>
      </c>
      <c r="E28" s="9">
        <f>'Receita PPA 2018 A 2025'!G841</f>
        <v>114000</v>
      </c>
      <c r="F28" s="9">
        <f>'Receita PPA 2018 A 2025'!H841</f>
        <v>98000</v>
      </c>
      <c r="G28" s="9">
        <f>'Receita PPA 2018 A 2025'!I841</f>
        <v>101000</v>
      </c>
      <c r="H28" s="9">
        <f>'Receita PPA 2018 A 2025'!J841</f>
        <v>105000</v>
      </c>
      <c r="I28" s="9">
        <f>'Receita PPA 2018 A 2025'!K841</f>
        <v>108000</v>
      </c>
    </row>
    <row r="29" spans="1:9" ht="15" customHeight="1">
      <c r="A29" s="176" t="s">
        <v>2898</v>
      </c>
      <c r="B29" s="9">
        <f>'Receita PPA 2018 A 2025'!D311</f>
        <v>1316781.58</v>
      </c>
      <c r="C29" s="9">
        <f>'Receita PPA 2018 A 2025'!E311</f>
        <v>2538904.19</v>
      </c>
      <c r="D29" s="9">
        <f>'Receita PPA 2018 A 2025'!F311</f>
        <v>3458378.83</v>
      </c>
      <c r="E29" s="9">
        <f>'Receita PPA 2018 A 2025'!G311</f>
        <v>939000</v>
      </c>
      <c r="F29" s="9">
        <f>'Receita PPA 2018 A 2025'!H311</f>
        <v>1329000</v>
      </c>
      <c r="G29" s="9">
        <f>'Receita PPA 2018 A 2025'!I311</f>
        <v>1374000</v>
      </c>
      <c r="H29" s="9">
        <f>'Receita PPA 2018 A 2025'!J311</f>
        <v>1418000</v>
      </c>
      <c r="I29" s="9">
        <f>'Receita PPA 2018 A 2025'!K311</f>
        <v>1464000</v>
      </c>
    </row>
    <row r="30" spans="1:9" ht="15" customHeight="1">
      <c r="A30" s="176" t="s">
        <v>2899</v>
      </c>
      <c r="B30" s="9">
        <f>'Receita PPA 2018 A 2025'!D831</f>
        <v>12775606.890000001</v>
      </c>
      <c r="C30" s="9">
        <f>'Receita PPA 2018 A 2025'!E831</f>
        <v>7995139.9000000004</v>
      </c>
      <c r="D30" s="9">
        <f>'Receita PPA 2018 A 2025'!F831</f>
        <v>6944007.54</v>
      </c>
      <c r="E30" s="9">
        <f>'Receita PPA 2018 A 2025'!G831</f>
        <v>5800000</v>
      </c>
      <c r="F30" s="9">
        <f>'Receita PPA 2018 A 2025'!H831</f>
        <v>6674000</v>
      </c>
      <c r="G30" s="9">
        <f>'Receita PPA 2018 A 2025'!I831</f>
        <v>6896000</v>
      </c>
      <c r="H30" s="9">
        <f>'Receita PPA 2018 A 2025'!J831</f>
        <v>7120000</v>
      </c>
      <c r="I30" s="9">
        <f>'Receita PPA 2018 A 2025'!K831</f>
        <v>7349000</v>
      </c>
    </row>
    <row r="31" spans="1:9" ht="15" customHeight="1">
      <c r="A31" s="176" t="s">
        <v>2900</v>
      </c>
      <c r="B31" s="9">
        <f>'Receita PPA 2018 A 2025'!D9+'Receita PPA 2018 A 2025'!D13</f>
        <v>22483791.469999999</v>
      </c>
      <c r="C31" s="9">
        <f>'Receita PPA 2018 A 2025'!E9+'Receita PPA 2018 A 2025'!E13</f>
        <v>24766425.529999997</v>
      </c>
      <c r="D31" s="9">
        <f>'Receita PPA 2018 A 2025'!F9+'Receita PPA 2018 A 2025'!F13</f>
        <v>25500232.890000001</v>
      </c>
      <c r="E31" s="9">
        <f>'Receita PPA 2018 A 2025'!G9+'Receita PPA 2018 A 2025'!G13</f>
        <v>26130000</v>
      </c>
      <c r="F31" s="9">
        <f>'Receita PPA 2018 A 2025'!H9+'Receita PPA 2018 A 2025'!H13</f>
        <v>27700000</v>
      </c>
      <c r="G31" s="9">
        <f>'Receita PPA 2018 A 2025'!I9+'Receita PPA 2018 A 2025'!I13</f>
        <v>28600000</v>
      </c>
      <c r="H31" s="9">
        <f>'Receita PPA 2018 A 2025'!J9+'Receita PPA 2018 A 2025'!J13</f>
        <v>29520000</v>
      </c>
      <c r="I31" s="9">
        <f>'Receita PPA 2018 A 2025'!K9+'Receita PPA 2018 A 2025'!K13</f>
        <v>30490000</v>
      </c>
    </row>
    <row r="32" spans="1:9" ht="15" customHeight="1">
      <c r="A32" s="13" t="s">
        <v>2901</v>
      </c>
      <c r="B32" s="9">
        <f>4128249.09-1531042.84</f>
        <v>2597206.25</v>
      </c>
      <c r="C32" s="9">
        <v>3568627.53</v>
      </c>
      <c r="D32" s="9">
        <v>3062979.98</v>
      </c>
      <c r="E32" s="9"/>
      <c r="F32" s="9"/>
      <c r="G32" s="9"/>
      <c r="H32" s="9"/>
      <c r="I32" s="9"/>
    </row>
    <row r="33" spans="1:9" s="6" customFormat="1" ht="15" customHeight="1">
      <c r="A33" s="3" t="s">
        <v>2902</v>
      </c>
      <c r="B33" s="5">
        <f t="shared" ref="B33:F33" si="8">SUM(B3-B24-B25-B27-B28-B31-B29-B26-B30-B32)</f>
        <v>527487600.60299993</v>
      </c>
      <c r="C33" s="5">
        <f>SUM(C3-C24-C25-C27-C28-C31-C29-C26-C30-C32)</f>
        <v>548539903.34000003</v>
      </c>
      <c r="D33" s="5">
        <f t="shared" si="8"/>
        <v>606564495.57000029</v>
      </c>
      <c r="E33" s="5">
        <f t="shared" si="8"/>
        <v>572685695.73000002</v>
      </c>
      <c r="F33" s="5">
        <f t="shared" si="8"/>
        <v>597375600</v>
      </c>
      <c r="G33" s="5">
        <f t="shared" ref="G33:I33" si="9">SUM(G3-G24-G25-G27-G28-G31-G29-G26-G30-G32)</f>
        <v>617976499.99520004</v>
      </c>
      <c r="H33" s="5">
        <f t="shared" si="9"/>
        <v>640925700</v>
      </c>
      <c r="I33" s="5">
        <f t="shared" si="9"/>
        <v>665073850</v>
      </c>
    </row>
    <row r="35" spans="1:9">
      <c r="B35" s="109"/>
    </row>
  </sheetData>
  <mergeCells count="4">
    <mergeCell ref="A1:A2"/>
    <mergeCell ref="B1:D1"/>
    <mergeCell ref="E1:I1"/>
    <mergeCell ref="A22:I22"/>
  </mergeCells>
  <printOptions horizontalCentered="1"/>
  <pageMargins left="0.19685039370078741" right="0.19685039370078741" top="1.2204724409448819" bottom="0.19685039370078741" header="0.35433070866141736" footer="0.15748031496062992"/>
  <pageSetup paperSize="9" orientation="landscape" r:id="rId1"/>
  <headerFooter>
    <oddHeader xml:space="preserve">&amp;C&amp;"-,Regular"&amp;11PREFEITURA MUNICIPAL DE SANTA MARIA&amp;12
PLANO PLURIANUAL 2022-2025
ANEXO I - PREVISÃO DA RECEITA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B4" zoomScaleNormal="100" workbookViewId="0">
      <selection activeCell="M23" sqref="M23"/>
    </sheetView>
  </sheetViews>
  <sheetFormatPr defaultRowHeight="12.75"/>
  <cols>
    <col min="1" max="1" width="7.42578125" hidden="1" customWidth="1"/>
    <col min="2" max="2" width="36" customWidth="1"/>
    <col min="3" max="6" width="17.5703125" customWidth="1"/>
  </cols>
  <sheetData>
    <row r="1" spans="1:6" ht="32.25" customHeight="1">
      <c r="A1" s="205"/>
      <c r="B1" s="206" t="s">
        <v>3430</v>
      </c>
      <c r="C1" s="206">
        <v>2022</v>
      </c>
      <c r="D1" s="206">
        <v>2023</v>
      </c>
      <c r="E1" s="206">
        <v>2024</v>
      </c>
      <c r="F1" s="206">
        <v>2025</v>
      </c>
    </row>
    <row r="2" spans="1:6" ht="25.5" customHeight="1">
      <c r="A2" s="194" t="s">
        <v>3431</v>
      </c>
      <c r="B2" s="195" t="s">
        <v>2875</v>
      </c>
      <c r="C2" s="196">
        <f>SUM(C3:C9)</f>
        <v>766078600</v>
      </c>
      <c r="D2" s="196">
        <f t="shared" ref="D2:F2" si="0">SUM(D3:D9)</f>
        <v>792649099.99520004</v>
      </c>
      <c r="E2" s="196">
        <f t="shared" si="0"/>
        <v>821759700</v>
      </c>
      <c r="F2" s="196">
        <f t="shared" si="0"/>
        <v>852057710</v>
      </c>
    </row>
    <row r="3" spans="1:6" ht="25.5" customHeight="1">
      <c r="A3" s="197" t="s">
        <v>3432</v>
      </c>
      <c r="B3" s="198" t="s">
        <v>1613</v>
      </c>
      <c r="C3" s="199">
        <f>'RCL PPA'!F4</f>
        <v>240072550</v>
      </c>
      <c r="D3" s="199">
        <f>'RCL PPA'!G4</f>
        <v>249886520</v>
      </c>
      <c r="E3" s="199">
        <f>'RCL PPA'!H4</f>
        <v>261077600</v>
      </c>
      <c r="F3" s="199">
        <f>'RCL PPA'!I4</f>
        <v>272891250</v>
      </c>
    </row>
    <row r="4" spans="1:6" ht="25.5" customHeight="1">
      <c r="A4" s="197" t="s">
        <v>3433</v>
      </c>
      <c r="B4" s="200" t="s">
        <v>1836</v>
      </c>
      <c r="C4" s="199">
        <f>'RCL PPA'!F5</f>
        <v>57422600</v>
      </c>
      <c r="D4" s="199">
        <f>'RCL PPA'!G5</f>
        <v>59757000</v>
      </c>
      <c r="E4" s="199">
        <f>'RCL PPA'!H5</f>
        <v>62138800</v>
      </c>
      <c r="F4" s="199">
        <f>'RCL PPA'!I5</f>
        <v>64598500</v>
      </c>
    </row>
    <row r="5" spans="1:6" ht="25.5" customHeight="1">
      <c r="A5" s="197" t="s">
        <v>3434</v>
      </c>
      <c r="B5" s="200" t="s">
        <v>227</v>
      </c>
      <c r="C5" s="199">
        <f>'RCL PPA'!F6</f>
        <v>32017750</v>
      </c>
      <c r="D5" s="199">
        <f>'RCL PPA'!G6</f>
        <v>33158580</v>
      </c>
      <c r="E5" s="199">
        <f>'RCL PPA'!H6</f>
        <v>34216380</v>
      </c>
      <c r="F5" s="199">
        <f>'RCL PPA'!I6</f>
        <v>35303230</v>
      </c>
    </row>
    <row r="6" spans="1:6" ht="25.5" customHeight="1">
      <c r="A6" s="201" t="s">
        <v>3435</v>
      </c>
      <c r="B6" s="202" t="s">
        <v>3436</v>
      </c>
      <c r="C6" s="199">
        <f>'RCL PPA'!F7</f>
        <v>0</v>
      </c>
      <c r="D6" s="199">
        <f>'RCL PPA'!G7</f>
        <v>0</v>
      </c>
      <c r="E6" s="199">
        <f>'RCL PPA'!H7</f>
        <v>0</v>
      </c>
      <c r="F6" s="199">
        <f>'RCL PPA'!I7</f>
        <v>0</v>
      </c>
    </row>
    <row r="7" spans="1:6" ht="25.5" customHeight="1">
      <c r="A7" s="197" t="s">
        <v>3437</v>
      </c>
      <c r="B7" s="200" t="s">
        <v>735</v>
      </c>
      <c r="C7" s="199">
        <f>'RCL PPA'!F8</f>
        <v>0</v>
      </c>
      <c r="D7" s="199">
        <f>'RCL PPA'!G8</f>
        <v>0</v>
      </c>
      <c r="E7" s="199">
        <f>'RCL PPA'!H8</f>
        <v>0</v>
      </c>
      <c r="F7" s="199">
        <f>'RCL PPA'!I8</f>
        <v>0</v>
      </c>
    </row>
    <row r="8" spans="1:6" ht="25.5" customHeight="1">
      <c r="A8" s="197" t="s">
        <v>3438</v>
      </c>
      <c r="B8" s="200" t="s">
        <v>2164</v>
      </c>
      <c r="C8" s="199">
        <f>'RCL PPA'!F9</f>
        <v>420919800</v>
      </c>
      <c r="D8" s="199">
        <f>'RCL PPA'!G9</f>
        <v>433682799.99520004</v>
      </c>
      <c r="E8" s="199">
        <f>'RCL PPA'!H9</f>
        <v>447631100</v>
      </c>
      <c r="F8" s="199">
        <f>'RCL PPA'!I9</f>
        <v>462026200</v>
      </c>
    </row>
    <row r="9" spans="1:6" ht="25.5" customHeight="1">
      <c r="A9" s="197" t="s">
        <v>3439</v>
      </c>
      <c r="B9" s="200" t="s">
        <v>2454</v>
      </c>
      <c r="C9" s="199">
        <f>'RCL PPA'!F10</f>
        <v>15645900</v>
      </c>
      <c r="D9" s="199">
        <f>'RCL PPA'!G10</f>
        <v>16164200</v>
      </c>
      <c r="E9" s="199">
        <f>'RCL PPA'!H10</f>
        <v>16695820</v>
      </c>
      <c r="F9" s="199">
        <f>'RCL PPA'!I10</f>
        <v>17238530</v>
      </c>
    </row>
    <row r="10" spans="1:6" ht="25.5" customHeight="1">
      <c r="A10" s="194" t="s">
        <v>3440</v>
      </c>
      <c r="B10" s="195" t="s">
        <v>1342</v>
      </c>
      <c r="C10" s="203">
        <f>SUM(C11:C15)</f>
        <v>28367400</v>
      </c>
      <c r="D10" s="203">
        <f t="shared" ref="D10:F10" si="1">SUM(D11:D15)</f>
        <v>12622500</v>
      </c>
      <c r="E10" s="203">
        <f t="shared" si="1"/>
        <v>13031300</v>
      </c>
      <c r="F10" s="203">
        <f t="shared" si="1"/>
        <v>13455150</v>
      </c>
    </row>
    <row r="11" spans="1:6" ht="25.5" customHeight="1">
      <c r="A11" s="197" t="s">
        <v>3441</v>
      </c>
      <c r="B11" s="200" t="s">
        <v>2658</v>
      </c>
      <c r="C11" s="204">
        <f>'RCL PPA'!F12</f>
        <v>0</v>
      </c>
      <c r="D11" s="204">
        <f>'RCL PPA'!G12</f>
        <v>0</v>
      </c>
      <c r="E11" s="204">
        <f>'RCL PPA'!H12</f>
        <v>0</v>
      </c>
      <c r="F11" s="204">
        <f>'RCL PPA'!I12</f>
        <v>0</v>
      </c>
    </row>
    <row r="12" spans="1:6" ht="25.5" customHeight="1">
      <c r="A12" s="197" t="s">
        <v>3442</v>
      </c>
      <c r="B12" s="200" t="s">
        <v>2544</v>
      </c>
      <c r="C12" s="204">
        <f>'RCL PPA'!F13</f>
        <v>9356000</v>
      </c>
      <c r="D12" s="204">
        <f>'RCL PPA'!G13</f>
        <v>1900000</v>
      </c>
      <c r="E12" s="204">
        <f>'RCL PPA'!H13</f>
        <v>1961750</v>
      </c>
      <c r="F12" s="204">
        <f>'RCL PPA'!I13</f>
        <v>2025500</v>
      </c>
    </row>
    <row r="13" spans="1:6" ht="25.5" customHeight="1">
      <c r="A13" s="197" t="s">
        <v>3443</v>
      </c>
      <c r="B13" s="200" t="s">
        <v>2696</v>
      </c>
      <c r="C13" s="204">
        <f>'RCL PPA'!F14</f>
        <v>31400</v>
      </c>
      <c r="D13" s="204">
        <f>'RCL PPA'!G14</f>
        <v>32500</v>
      </c>
      <c r="E13" s="204">
        <f>'RCL PPA'!H14</f>
        <v>33550</v>
      </c>
      <c r="F13" s="204">
        <f>'RCL PPA'!I14</f>
        <v>34650</v>
      </c>
    </row>
    <row r="14" spans="1:6" ht="25.5" customHeight="1">
      <c r="A14" s="197" t="s">
        <v>3444</v>
      </c>
      <c r="B14" s="200" t="s">
        <v>2713</v>
      </c>
      <c r="C14" s="204">
        <f>'RCL PPA'!F15</f>
        <v>18980000</v>
      </c>
      <c r="D14" s="204">
        <f>'RCL PPA'!G15</f>
        <v>10690000</v>
      </c>
      <c r="E14" s="204">
        <f>'RCL PPA'!H15</f>
        <v>11036000</v>
      </c>
      <c r="F14" s="204">
        <f>'RCL PPA'!I15</f>
        <v>11395000</v>
      </c>
    </row>
    <row r="15" spans="1:6" ht="25.5" customHeight="1">
      <c r="A15" s="197" t="s">
        <v>3445</v>
      </c>
      <c r="B15" s="200" t="s">
        <v>3446</v>
      </c>
      <c r="C15" s="204">
        <f>'RCL PPA'!F16</f>
        <v>0</v>
      </c>
      <c r="D15" s="204">
        <f>'RCL PPA'!G16</f>
        <v>0</v>
      </c>
      <c r="E15" s="204">
        <f>'RCL PPA'!H16</f>
        <v>0</v>
      </c>
      <c r="F15" s="204">
        <f>'RCL PPA'!I16</f>
        <v>0</v>
      </c>
    </row>
    <row r="16" spans="1:6" ht="25.5" customHeight="1">
      <c r="A16" s="194" t="s">
        <v>3447</v>
      </c>
      <c r="B16" s="195" t="s">
        <v>3448</v>
      </c>
      <c r="C16" s="203">
        <f>'RCL PPA'!F17</f>
        <v>129790000</v>
      </c>
      <c r="D16" s="203">
        <f>'RCL PPA'!G17</f>
        <v>143790000</v>
      </c>
      <c r="E16" s="203">
        <f>'RCL PPA'!H17</f>
        <v>158665000</v>
      </c>
      <c r="F16" s="203">
        <f>'RCL PPA'!I17</f>
        <v>174582000</v>
      </c>
    </row>
    <row r="17" spans="1:6" ht="25.5" customHeight="1">
      <c r="A17" s="194" t="s">
        <v>3449</v>
      </c>
      <c r="B17" s="195" t="s">
        <v>3450</v>
      </c>
      <c r="C17" s="203">
        <f>'RCL PPA'!F18+'RCL PPA'!F19</f>
        <v>-62536000</v>
      </c>
      <c r="D17" s="203">
        <f>'RCL PPA'!G18+'RCL PPA'!G19</f>
        <v>-64561600</v>
      </c>
      <c r="E17" s="203">
        <f>'RCL PPA'!H18+'RCL PPA'!H19</f>
        <v>-66656000</v>
      </c>
      <c r="F17" s="203">
        <f>'RCL PPA'!I18+'RCL PPA'!I19</f>
        <v>-68594860</v>
      </c>
    </row>
    <row r="18" spans="1:6" ht="25.5" customHeight="1">
      <c r="B18" s="195" t="s">
        <v>3451</v>
      </c>
      <c r="C18" s="203">
        <f>C2+C10+C17+C16</f>
        <v>861700000</v>
      </c>
      <c r="D18" s="203">
        <f t="shared" ref="D18:F18" si="2">D2+D10+D17+D16</f>
        <v>884499999.99520004</v>
      </c>
      <c r="E18" s="203">
        <f t="shared" si="2"/>
        <v>926800000</v>
      </c>
      <c r="F18" s="203">
        <f t="shared" si="2"/>
        <v>971500000</v>
      </c>
    </row>
  </sheetData>
  <printOptions horizontalCentered="1"/>
  <pageMargins left="0.51181102362204722" right="0.51181102362204722" top="1.1811023622047245" bottom="0.6692913385826772" header="0.39370078740157483" footer="0.31496062992125984"/>
  <pageSetup paperSize="9" orientation="landscape" r:id="rId1"/>
  <headerFooter>
    <oddHeader>&amp;CPREFEITURA MUNICIPAL DE SANTA MARIA
PLANO PLURIANUAL 2022-2025
ANEXO I - PREVISÃO DA RECEITA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2014 Detalhada</vt:lpstr>
      <vt:lpstr>Receita PPA 2018 A 2025</vt:lpstr>
      <vt:lpstr>RCL PPA</vt:lpstr>
      <vt:lpstr>Plan1</vt:lpstr>
      <vt:lpstr>'2014 Detalhada'!Area_de_impressao</vt:lpstr>
      <vt:lpstr>'Receita PPA 2018 A 2025'!Area_de_impressao</vt:lpstr>
      <vt:lpstr>'2014 Detalhada'!Titulos_de_impressao</vt:lpstr>
      <vt:lpstr>'Receita PPA 2018 A 2025'!Titulos_de_impressao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nizeti</dc:creator>
  <cp:lastModifiedBy>Nizeti</cp:lastModifiedBy>
  <cp:revision/>
  <cp:lastPrinted>2021-05-26T13:10:05Z</cp:lastPrinted>
  <dcterms:created xsi:type="dcterms:W3CDTF">2009-06-17T12:29:59Z</dcterms:created>
  <dcterms:modified xsi:type="dcterms:W3CDTF">2021-05-26T14:19:32Z</dcterms:modified>
</cp:coreProperties>
</file>