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19440" windowHeight="11040" tabRatio="584" activeTab="7"/>
  </bookViews>
  <sheets>
    <sheet name="I P T U" sheetId="1" r:id="rId1"/>
    <sheet name="I T B I" sheetId="2" r:id="rId2"/>
    <sheet name="I S S" sheetId="3" r:id="rId3"/>
    <sheet name="F P M" sheetId="5" r:id="rId4"/>
    <sheet name="ITR" sheetId="11" r:id="rId5"/>
    <sheet name="I C M S" sheetId="4" r:id="rId6"/>
    <sheet name="I P V A" sheetId="8" r:id="rId7"/>
    <sheet name="I P I" sheetId="6" r:id="rId8"/>
  </sheets>
  <definedNames>
    <definedName name="_xlnm.Print_Area" localSheetId="1">'I T B I'!$A$1:$I$35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6" l="1"/>
  <c r="I29" i="8"/>
  <c r="I29" i="4"/>
  <c r="I29" i="11"/>
  <c r="I30" i="11"/>
  <c r="I18" i="5"/>
  <c r="I29" i="3"/>
  <c r="H29" i="3"/>
  <c r="G29" i="3"/>
  <c r="G19" i="3"/>
  <c r="G20" i="3"/>
  <c r="G21" i="3"/>
  <c r="G22" i="3"/>
  <c r="G23" i="3"/>
  <c r="G24" i="3"/>
  <c r="G25" i="3"/>
  <c r="G26" i="3"/>
  <c r="G27" i="3"/>
  <c r="G28" i="3"/>
  <c r="G18" i="3"/>
  <c r="I18" i="3"/>
  <c r="H18" i="3"/>
  <c r="I19" i="1"/>
  <c r="I19" i="6"/>
  <c r="I20" i="6"/>
  <c r="I21" i="6"/>
  <c r="I22" i="6"/>
  <c r="I23" i="6"/>
  <c r="I24" i="6"/>
  <c r="I25" i="6"/>
  <c r="I26" i="6"/>
  <c r="I27" i="6"/>
  <c r="I28" i="6"/>
  <c r="I18" i="6"/>
  <c r="H29" i="6"/>
  <c r="G29" i="6"/>
  <c r="F29" i="6"/>
  <c r="F19" i="6"/>
  <c r="F20" i="6"/>
  <c r="F21" i="6"/>
  <c r="F22" i="6"/>
  <c r="F23" i="6"/>
  <c r="F24" i="6"/>
  <c r="F25" i="6"/>
  <c r="F26" i="6"/>
  <c r="F27" i="6"/>
  <c r="F28" i="6"/>
  <c r="F18" i="6"/>
  <c r="I15" i="6"/>
  <c r="H29" i="8"/>
  <c r="G29" i="8"/>
  <c r="F29" i="8"/>
  <c r="G19" i="8"/>
  <c r="H19" i="8"/>
  <c r="I19" i="8" s="1"/>
  <c r="G20" i="8"/>
  <c r="H20" i="8"/>
  <c r="I20" i="8"/>
  <c r="G21" i="8"/>
  <c r="H21" i="8" s="1"/>
  <c r="I21" i="8" s="1"/>
  <c r="G22" i="8"/>
  <c r="H22" i="8" s="1"/>
  <c r="I22" i="8" s="1"/>
  <c r="G23" i="8"/>
  <c r="H23" i="8"/>
  <c r="I23" i="8" s="1"/>
  <c r="G24" i="8"/>
  <c r="H24" i="8"/>
  <c r="I24" i="8"/>
  <c r="G25" i="8"/>
  <c r="H25" i="8" s="1"/>
  <c r="I25" i="8" s="1"/>
  <c r="G26" i="8"/>
  <c r="H26" i="8" s="1"/>
  <c r="I26" i="8" s="1"/>
  <c r="G27" i="8"/>
  <c r="H27" i="8"/>
  <c r="I27" i="8" s="1"/>
  <c r="G28" i="8"/>
  <c r="H28" i="8"/>
  <c r="I28" i="8"/>
  <c r="I18" i="8"/>
  <c r="H18" i="8"/>
  <c r="G18" i="8"/>
  <c r="F18" i="8"/>
  <c r="F19" i="8"/>
  <c r="F20" i="8"/>
  <c r="F21" i="8"/>
  <c r="F22" i="8"/>
  <c r="F23" i="8"/>
  <c r="F24" i="8"/>
  <c r="F25" i="8"/>
  <c r="F26" i="8"/>
  <c r="F27" i="8"/>
  <c r="F28" i="8"/>
  <c r="I15" i="8"/>
  <c r="F15" i="4"/>
  <c r="F20" i="4" s="1"/>
  <c r="F19" i="4"/>
  <c r="F23" i="4"/>
  <c r="E30" i="4"/>
  <c r="I15" i="4"/>
  <c r="I19" i="11"/>
  <c r="I20" i="11"/>
  <c r="I21" i="11"/>
  <c r="I22" i="11"/>
  <c r="I23" i="11"/>
  <c r="I24" i="11"/>
  <c r="I25" i="11"/>
  <c r="I26" i="11"/>
  <c r="I27" i="11"/>
  <c r="I28" i="11"/>
  <c r="I18" i="11"/>
  <c r="H29" i="11"/>
  <c r="H19" i="11"/>
  <c r="H20" i="11"/>
  <c r="H21" i="11"/>
  <c r="H22" i="11"/>
  <c r="H23" i="11"/>
  <c r="H24" i="11"/>
  <c r="H25" i="11"/>
  <c r="H26" i="11"/>
  <c r="H27" i="11"/>
  <c r="H28" i="11"/>
  <c r="H18" i="11"/>
  <c r="G29" i="11"/>
  <c r="G19" i="11"/>
  <c r="G20" i="11"/>
  <c r="G21" i="11"/>
  <c r="G22" i="11"/>
  <c r="G23" i="11"/>
  <c r="G24" i="11"/>
  <c r="G25" i="11"/>
  <c r="G26" i="11"/>
  <c r="G27" i="11"/>
  <c r="G28" i="11"/>
  <c r="G18" i="11"/>
  <c r="F29" i="11"/>
  <c r="F19" i="11"/>
  <c r="F20" i="11"/>
  <c r="F21" i="11"/>
  <c r="F22" i="11"/>
  <c r="F23" i="11"/>
  <c r="F24" i="11"/>
  <c r="F25" i="11"/>
  <c r="F26" i="11"/>
  <c r="F27" i="11"/>
  <c r="F28" i="11"/>
  <c r="F18" i="11"/>
  <c r="I15" i="11"/>
  <c r="I15" i="5"/>
  <c r="F27" i="4" l="1"/>
  <c r="F29" i="4"/>
  <c r="F25" i="4"/>
  <c r="F21" i="4"/>
  <c r="F18" i="4"/>
  <c r="F26" i="4"/>
  <c r="F22" i="4"/>
  <c r="F28" i="4"/>
  <c r="F24" i="4"/>
  <c r="B30" i="2" l="1"/>
  <c r="I16" i="1" l="1"/>
  <c r="F16" i="1" l="1"/>
  <c r="G15" i="11" l="1"/>
  <c r="E30" i="11" l="1"/>
  <c r="E30" i="6"/>
  <c r="D30" i="6"/>
  <c r="C30" i="6"/>
  <c r="B30" i="6"/>
  <c r="H15" i="6"/>
  <c r="G15" i="6"/>
  <c r="F15" i="6"/>
  <c r="E30" i="8"/>
  <c r="D30" i="8"/>
  <c r="C30" i="8"/>
  <c r="B30" i="8"/>
  <c r="H15" i="8"/>
  <c r="G15" i="8"/>
  <c r="F15" i="8"/>
  <c r="D30" i="4"/>
  <c r="C30" i="4"/>
  <c r="B30" i="4"/>
  <c r="H15" i="4"/>
  <c r="G15" i="4"/>
  <c r="D30" i="11"/>
  <c r="C30" i="11"/>
  <c r="B30" i="11"/>
  <c r="H15" i="11"/>
  <c r="F15" i="11"/>
  <c r="E30" i="5"/>
  <c r="D30" i="5"/>
  <c r="B30" i="5"/>
  <c r="C30" i="5"/>
  <c r="H15" i="5"/>
  <c r="G15" i="5"/>
  <c r="F15" i="5"/>
  <c r="D30" i="3"/>
  <c r="C30" i="3"/>
  <c r="B30" i="3"/>
  <c r="F15" i="3"/>
  <c r="H13" i="3"/>
  <c r="H15" i="3" s="1"/>
  <c r="G13" i="3"/>
  <c r="I13" i="3" s="1"/>
  <c r="I15" i="3" s="1"/>
  <c r="D30" i="2"/>
  <c r="C30" i="2"/>
  <c r="G15" i="2"/>
  <c r="F15" i="2"/>
  <c r="H13" i="2"/>
  <c r="D31" i="1"/>
  <c r="C31" i="1"/>
  <c r="B31" i="1"/>
  <c r="H16" i="1"/>
  <c r="G16" i="1"/>
  <c r="G20" i="4" l="1"/>
  <c r="H20" i="4" s="1"/>
  <c r="I20" i="4" s="1"/>
  <c r="G23" i="4"/>
  <c r="H23" i="4" s="1"/>
  <c r="I23" i="4" s="1"/>
  <c r="G19" i="4"/>
  <c r="H19" i="4" s="1"/>
  <c r="I19" i="4" s="1"/>
  <c r="G21" i="4"/>
  <c r="H21" i="4" s="1"/>
  <c r="I21" i="4" s="1"/>
  <c r="G29" i="4"/>
  <c r="H29" i="4" s="1"/>
  <c r="G24" i="4"/>
  <c r="H24" i="4" s="1"/>
  <c r="I24" i="4" s="1"/>
  <c r="G22" i="4"/>
  <c r="H22" i="4" s="1"/>
  <c r="I22" i="4" s="1"/>
  <c r="G27" i="4"/>
  <c r="H27" i="4" s="1"/>
  <c r="I27" i="4" s="1"/>
  <c r="G25" i="4"/>
  <c r="H25" i="4" s="1"/>
  <c r="I25" i="4" s="1"/>
  <c r="G28" i="4"/>
  <c r="H28" i="4" s="1"/>
  <c r="I28" i="4" s="1"/>
  <c r="G26" i="4"/>
  <c r="H26" i="4" s="1"/>
  <c r="I26" i="4" s="1"/>
  <c r="F20" i="5"/>
  <c r="G20" i="5" s="1"/>
  <c r="H20" i="5" s="1"/>
  <c r="I20" i="5" s="1"/>
  <c r="F24" i="5"/>
  <c r="G24" i="5" s="1"/>
  <c r="H24" i="5" s="1"/>
  <c r="I24" i="5" s="1"/>
  <c r="F28" i="5"/>
  <c r="G28" i="5" s="1"/>
  <c r="H28" i="5" s="1"/>
  <c r="I28" i="5" s="1"/>
  <c r="F21" i="5"/>
  <c r="G21" i="5" s="1"/>
  <c r="H21" i="5" s="1"/>
  <c r="I21" i="5" s="1"/>
  <c r="F25" i="5"/>
  <c r="G25" i="5" s="1"/>
  <c r="H25" i="5" s="1"/>
  <c r="I25" i="5" s="1"/>
  <c r="F18" i="5"/>
  <c r="G18" i="5" s="1"/>
  <c r="H18" i="5" s="1"/>
  <c r="F29" i="5"/>
  <c r="G29" i="5" s="1"/>
  <c r="H29" i="5" s="1"/>
  <c r="I29" i="5" s="1"/>
  <c r="F22" i="5"/>
  <c r="G22" i="5" s="1"/>
  <c r="H22" i="5" s="1"/>
  <c r="I22" i="5" s="1"/>
  <c r="F26" i="5"/>
  <c r="G26" i="5" s="1"/>
  <c r="H26" i="5" s="1"/>
  <c r="I26" i="5" s="1"/>
  <c r="F19" i="5"/>
  <c r="G19" i="5" s="1"/>
  <c r="H19" i="5" s="1"/>
  <c r="I19" i="5" s="1"/>
  <c r="F23" i="5"/>
  <c r="G23" i="5" s="1"/>
  <c r="H23" i="5" s="1"/>
  <c r="I23" i="5" s="1"/>
  <c r="F27" i="5"/>
  <c r="G27" i="5" s="1"/>
  <c r="H27" i="5" s="1"/>
  <c r="I27" i="5" s="1"/>
  <c r="F29" i="3"/>
  <c r="F22" i="3"/>
  <c r="F26" i="3"/>
  <c r="F27" i="3"/>
  <c r="H27" i="3" s="1"/>
  <c r="I27" i="3" s="1"/>
  <c r="F20" i="3"/>
  <c r="F24" i="3"/>
  <c r="F19" i="3"/>
  <c r="F23" i="3"/>
  <c r="H23" i="3" s="1"/>
  <c r="I23" i="3" s="1"/>
  <c r="F28" i="3"/>
  <c r="F21" i="3"/>
  <c r="F25" i="3"/>
  <c r="F18" i="3"/>
  <c r="H15" i="2"/>
  <c r="I13" i="2"/>
  <c r="I15" i="2" s="1"/>
  <c r="H20" i="1"/>
  <c r="I20" i="1" s="1"/>
  <c r="H24" i="1"/>
  <c r="I24" i="1" s="1"/>
  <c r="H28" i="1"/>
  <c r="I28" i="1" s="1"/>
  <c r="H30" i="1"/>
  <c r="I30" i="1" s="1"/>
  <c r="H21" i="1"/>
  <c r="I21" i="1" s="1"/>
  <c r="H25" i="1"/>
  <c r="I25" i="1" s="1"/>
  <c r="H29" i="1"/>
  <c r="I29" i="1" s="1"/>
  <c r="H22" i="1"/>
  <c r="I22" i="1" s="1"/>
  <c r="H26" i="1"/>
  <c r="I26" i="1" s="1"/>
  <c r="H23" i="1"/>
  <c r="I23" i="1" s="1"/>
  <c r="H27" i="1"/>
  <c r="I27" i="1" s="1"/>
  <c r="H19" i="1"/>
  <c r="I31" i="1" s="1"/>
  <c r="G23" i="6"/>
  <c r="H23" i="6" s="1"/>
  <c r="G27" i="6"/>
  <c r="H27" i="6" s="1"/>
  <c r="G24" i="6"/>
  <c r="H24" i="6" s="1"/>
  <c r="G25" i="6"/>
  <c r="H25" i="6" s="1"/>
  <c r="G22" i="6"/>
  <c r="H22" i="6" s="1"/>
  <c r="G26" i="6"/>
  <c r="H26" i="6" s="1"/>
  <c r="G18" i="6"/>
  <c r="H18" i="6" s="1"/>
  <c r="G21" i="6"/>
  <c r="H21" i="6" s="1"/>
  <c r="G15" i="3"/>
  <c r="E30" i="2"/>
  <c r="E31" i="1"/>
  <c r="G20" i="6"/>
  <c r="H20" i="6" s="1"/>
  <c r="G28" i="6"/>
  <c r="H28" i="6" s="1"/>
  <c r="G19" i="6"/>
  <c r="H19" i="6" s="1"/>
  <c r="I30" i="6" l="1"/>
  <c r="I30" i="8"/>
  <c r="F30" i="4"/>
  <c r="G18" i="4"/>
  <c r="H18" i="4" s="1"/>
  <c r="I18" i="4" s="1"/>
  <c r="I30" i="5"/>
  <c r="H19" i="3"/>
  <c r="I19" i="3" s="1"/>
  <c r="H26" i="3"/>
  <c r="I26" i="3" s="1"/>
  <c r="H21" i="3"/>
  <c r="I21" i="3" s="1"/>
  <c r="H24" i="3"/>
  <c r="I24" i="3" s="1"/>
  <c r="H22" i="3"/>
  <c r="I22" i="3" s="1"/>
  <c r="H25" i="3"/>
  <c r="I25" i="3" s="1"/>
  <c r="H28" i="3"/>
  <c r="I28" i="3" s="1"/>
  <c r="H20" i="3"/>
  <c r="I20" i="3" s="1"/>
  <c r="H19" i="2"/>
  <c r="I19" i="2" s="1"/>
  <c r="H23" i="2"/>
  <c r="I23" i="2" s="1"/>
  <c r="H27" i="2"/>
  <c r="I27" i="2" s="1"/>
  <c r="H20" i="2"/>
  <c r="I20" i="2" s="1"/>
  <c r="H24" i="2"/>
  <c r="I24" i="2" s="1"/>
  <c r="H28" i="2"/>
  <c r="I28" i="2" s="1"/>
  <c r="H21" i="2"/>
  <c r="I21" i="2" s="1"/>
  <c r="H25" i="2"/>
  <c r="I25" i="2" s="1"/>
  <c r="H18" i="2"/>
  <c r="H29" i="2"/>
  <c r="I29" i="2" s="1"/>
  <c r="H22" i="2"/>
  <c r="I22" i="2" s="1"/>
  <c r="H26" i="2"/>
  <c r="I26" i="2" s="1"/>
  <c r="F30" i="8"/>
  <c r="F30" i="3"/>
  <c r="H30" i="5"/>
  <c r="F30" i="5"/>
  <c r="F30" i="6"/>
  <c r="G30" i="5"/>
  <c r="E30" i="3"/>
  <c r="H30" i="6"/>
  <c r="G30" i="6"/>
  <c r="G30" i="8"/>
  <c r="H30" i="8"/>
  <c r="F30" i="11"/>
  <c r="G30" i="11"/>
  <c r="H30" i="11"/>
  <c r="F30" i="2"/>
  <c r="G30" i="2"/>
  <c r="H31" i="1"/>
  <c r="F31" i="1"/>
  <c r="G31" i="1"/>
  <c r="G30" i="4" l="1"/>
  <c r="I30" i="4"/>
  <c r="I30" i="3"/>
  <c r="I18" i="2"/>
  <c r="I30" i="2" s="1"/>
  <c r="H30" i="2"/>
  <c r="G30" i="3"/>
  <c r="H30" i="3"/>
  <c r="H30" i="4" l="1"/>
</calcChain>
</file>

<file path=xl/sharedStrings.xml><?xml version="1.0" encoding="utf-8"?>
<sst xmlns="http://schemas.openxmlformats.org/spreadsheetml/2006/main" count="241" uniqueCount="50">
  <si>
    <t>Estado do Rio Grande do Sul</t>
  </si>
  <si>
    <t>Prefeitura Municipal de Santa Maria</t>
  </si>
  <si>
    <t>Memória e Metodologia de Cálculo</t>
  </si>
  <si>
    <t>Art. 12 da LC nº 101/2.000</t>
  </si>
  <si>
    <t>Receita:</t>
  </si>
  <si>
    <t>1.1.1.8.01.1.1- I P T U - Principal</t>
  </si>
  <si>
    <t>Inflação: ...............................................................................................................................................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</si>
  <si>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</si>
  <si>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</si>
  <si>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Crescimento:.............................................................................................................................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</si>
  <si>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</si>
  <si>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</si>
  <si>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</si>
  <si>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</si>
  <si>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</si>
  <si>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</si>
  <si>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</si>
  <si>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</si>
  <si>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</si>
  <si>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</si>
  <si>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</si>
  <si>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</si>
  <si>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</si>
  <si>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</si>
  <si>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Notas: </t>
  </si>
  <si>
    <t>1.1.1.8.01.4.1 - I T B I - Principal</t>
  </si>
  <si>
    <t>1.1.1.8.02.3.1. - I S S - Principal</t>
  </si>
  <si>
    <t>Inflação: 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</si>
  <si>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</t>
  </si>
  <si>
    <t>Total Crescimento:..........................................................................................................................</t>
  </si>
  <si>
    <t>1.7.1.8.01.2.1./1.7.1.8.01.3./1.7.1.8.01.4. - F P M</t>
  </si>
  <si>
    <t>Crescimento Econômico: .............................................................................................................</t>
  </si>
  <si>
    <t>Total Crescimento:.........................................................................................................................</t>
  </si>
  <si>
    <t>1.7.1.8.01.5.1. - ITR</t>
  </si>
  <si>
    <t>1.7.2.8.01.1.1 - I C M S</t>
  </si>
  <si>
    <t>1.7.2.8.01.2.1. - I P V A - Principal</t>
  </si>
  <si>
    <t>Inflação: ...........................................................................................................................................</t>
  </si>
  <si>
    <t>1.7.2.8.01.3.1. - I P I</t>
  </si>
  <si>
    <t>Crescimento Vegetativo:.................................................................................................................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</si>
  <si>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</si>
  <si>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</si>
  <si>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</si>
  <si>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</t>
  </si>
  <si>
    <t>Inflação 2020: ...............................................................................................................................................</t>
  </si>
  <si>
    <t>PPA 2022-2025</t>
  </si>
  <si>
    <t>a) Para os exercícios de 2021 a 2023, foram utilizados os valores previstos na LOA 2021;</t>
  </si>
  <si>
    <t>c) os valores totais previstos foram arredondados para uma melhor visualização dos mesmos.</t>
  </si>
  <si>
    <t>a) Para os exercícios de 2021 e 2022, foram utilizados os valores previstos na LOA 2021;</t>
  </si>
  <si>
    <t>b) para os exercícios seguintes, o índice de inflação utilizado foi o do Relatório de Mercado FOCUS - BACEN de 19/03/2021;</t>
  </si>
  <si>
    <t>ANEXO I - PREVISÃO DA RECEITA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</si>
</sst>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#,##0.000_);[Red]\(#,##0.000\)"/>
    <numFmt numFmtId="166" formatCode="#,##0.00_ ;\-#,##0.00\ "/>
  </numFmts>
  <fonts count="11" x14ac:knownFonts="1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.8"/>
      <name val="Lucida Sans Unicod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4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1" xfId="0" applyNumberFormat="1" applyFont="1" applyFill="1" applyBorder="1"/>
    <xf numFmtId="0" fontId="1" fillId="0" borderId="0" xfId="0" applyFont="1" applyBorder="1"/>
    <xf numFmtId="0" fontId="6" fillId="0" borderId="1" xfId="0" applyFont="1" applyBorder="1"/>
    <xf numFmtId="4" fontId="1" fillId="0" borderId="1" xfId="0" applyNumberFormat="1" applyFont="1" applyBorder="1"/>
    <xf numFmtId="39" fontId="6" fillId="0" borderId="1" xfId="0" applyNumberFormat="1" applyFont="1" applyBorder="1"/>
    <xf numFmtId="0" fontId="1" fillId="0" borderId="0" xfId="0" applyFont="1" applyFill="1" applyBorder="1"/>
    <xf numFmtId="0" fontId="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0" applyFont="1"/>
    <xf numFmtId="166" fontId="9" fillId="0" borderId="0" xfId="0" applyNumberFormat="1" applyFont="1"/>
    <xf numFmtId="166" fontId="0" fillId="0" borderId="0" xfId="0" applyNumberFormat="1"/>
    <xf numFmtId="0" fontId="6" fillId="2" borderId="1" xfId="0" applyFont="1" applyFill="1" applyBorder="1" applyAlignment="1">
      <alignment horizontal="center"/>
    </xf>
    <xf numFmtId="165" fontId="1" fillId="0" borderId="1" xfId="1" applyNumberFormat="1" applyFont="1" applyFill="1" applyBorder="1" applyAlignment="1" applyProtection="1"/>
    <xf numFmtId="4" fontId="0" fillId="0" borderId="0" xfId="0" applyNumberFormat="1"/>
    <xf numFmtId="4" fontId="1" fillId="0" borderId="0" xfId="0" applyNumberFormat="1" applyFont="1"/>
    <xf numFmtId="166" fontId="1" fillId="0" borderId="0" xfId="0" applyNumberFormat="1" applyFont="1"/>
    <xf numFmtId="4" fontId="9" fillId="0" borderId="0" xfId="0" applyNumberFormat="1" applyFont="1"/>
    <xf numFmtId="0" fontId="9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0</xdr:col>
      <xdr:colOff>781050</xdr:colOff>
      <xdr:row>3</xdr:row>
      <xdr:rowOff>180975</xdr:rowOff>
    </xdr:to>
    <xdr:pic>
      <xdr:nvPicPr>
        <xdr:cNvPr id="1485" name="Picture 1">
          <a:extLst>
            <a:ext uri="{FF2B5EF4-FFF2-40B4-BE49-F238E27FC236}">
              <a16:creationId xmlns="" xmlns:a16="http://schemas.microsoft.com/office/drawing/2014/main" id="{0F65CFE0-28AD-486A-9394-10E4753B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781050</xdr:colOff>
      <xdr:row>4</xdr:row>
      <xdr:rowOff>0</xdr:rowOff>
    </xdr:to>
    <xdr:pic>
      <xdr:nvPicPr>
        <xdr:cNvPr id="2508" name="Picture 1">
          <a:extLst>
            <a:ext uri="{FF2B5EF4-FFF2-40B4-BE49-F238E27FC236}">
              <a16:creationId xmlns="" xmlns:a16="http://schemas.microsoft.com/office/drawing/2014/main" id="{6936098E-2D9F-4559-84F0-0487EEA5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0</xdr:col>
      <xdr:colOff>762000</xdr:colOff>
      <xdr:row>3</xdr:row>
      <xdr:rowOff>171450</xdr:rowOff>
    </xdr:to>
    <xdr:pic>
      <xdr:nvPicPr>
        <xdr:cNvPr id="3533" name="Picture 1">
          <a:extLst>
            <a:ext uri="{FF2B5EF4-FFF2-40B4-BE49-F238E27FC236}">
              <a16:creationId xmlns="" xmlns:a16="http://schemas.microsoft.com/office/drawing/2014/main" id="{A25150E0-924E-4C9F-9D76-3896E6F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723900</xdr:colOff>
      <xdr:row>3</xdr:row>
      <xdr:rowOff>161925</xdr:rowOff>
    </xdr:to>
    <xdr:pic>
      <xdr:nvPicPr>
        <xdr:cNvPr id="5580" name="Picture 1">
          <a:extLst>
            <a:ext uri="{FF2B5EF4-FFF2-40B4-BE49-F238E27FC236}">
              <a16:creationId xmlns="" xmlns:a16="http://schemas.microsoft.com/office/drawing/2014/main" id="{DDDAA139-65B5-4865-8410-E842262D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1428" name="Picture 1">
          <a:extLst>
            <a:ext uri="{FF2B5EF4-FFF2-40B4-BE49-F238E27FC236}">
              <a16:creationId xmlns="" xmlns:a16="http://schemas.microsoft.com/office/drawing/2014/main" id="{FCC4E9A9-B95B-401D-BD81-B03D1CD6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0</xdr:col>
      <xdr:colOff>800100</xdr:colOff>
      <xdr:row>3</xdr:row>
      <xdr:rowOff>161925</xdr:rowOff>
    </xdr:to>
    <xdr:pic>
      <xdr:nvPicPr>
        <xdr:cNvPr id="4556" name="Picture 1">
          <a:extLst>
            <a:ext uri="{FF2B5EF4-FFF2-40B4-BE49-F238E27FC236}">
              <a16:creationId xmlns="" xmlns:a16="http://schemas.microsoft.com/office/drawing/2014/main" id="{D41D0F95-4AFF-49E9-A4C4-F0DBD25C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0</xdr:col>
      <xdr:colOff>809625</xdr:colOff>
      <xdr:row>3</xdr:row>
      <xdr:rowOff>180975</xdr:rowOff>
    </xdr:to>
    <xdr:pic>
      <xdr:nvPicPr>
        <xdr:cNvPr id="8652" name="Picture 1">
          <a:extLst>
            <a:ext uri="{FF2B5EF4-FFF2-40B4-BE49-F238E27FC236}">
              <a16:creationId xmlns="" xmlns:a16="http://schemas.microsoft.com/office/drawing/2014/main" id="{715CD0A5-9022-44B1-BB03-1E8905C7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0</xdr:col>
      <xdr:colOff>838200</xdr:colOff>
      <xdr:row>4</xdr:row>
      <xdr:rowOff>0</xdr:rowOff>
    </xdr:to>
    <xdr:pic>
      <xdr:nvPicPr>
        <xdr:cNvPr id="6604" name="Picture 1">
          <a:extLst>
            <a:ext uri="{FF2B5EF4-FFF2-40B4-BE49-F238E27FC236}">
              <a16:creationId xmlns="" xmlns:a16="http://schemas.microsoft.com/office/drawing/2014/main" id="{6F08E351-83BB-40EB-A5FB-440E6209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A5" sqref="A5:I5"/>
    </sheetView>
  </sheetViews>
  <sheetFormatPr defaultColWidth="11.5703125" defaultRowHeight="12" x14ac:dyDescent="0.2"/>
  <cols>
    <col min="1" max="1" width="13.140625" style="1" customWidth="1"/>
    <col min="2" max="9" width="14.28515625" style="1" customWidth="1"/>
    <col min="10" max="11" width="12.5703125" style="1" customWidth="1"/>
    <col min="12" max="16384" width="11.5703125" style="1"/>
  </cols>
  <sheetData>
    <row r="1" spans="1:9" ht="15" x14ac:dyDescent="0.25">
      <c r="A1"/>
      <c r="B1" s="30"/>
      <c r="C1" s="30"/>
      <c r="D1" s="30"/>
      <c r="E1" s="30"/>
      <c r="F1" s="2"/>
      <c r="G1" s="2"/>
      <c r="H1" s="2"/>
      <c r="I1" s="2"/>
    </row>
    <row r="2" spans="1:9" ht="15.75" x14ac:dyDescent="0.25">
      <c r="A2"/>
      <c r="B2" s="38" t="s">
        <v>0</v>
      </c>
      <c r="C2" s="38"/>
      <c r="D2" s="38"/>
      <c r="E2" s="28"/>
      <c r="F2" s="2"/>
      <c r="G2" s="2"/>
      <c r="H2" s="2"/>
      <c r="I2" s="2"/>
    </row>
    <row r="3" spans="1:9" ht="15" x14ac:dyDescent="0.2">
      <c r="A3"/>
      <c r="B3" s="38" t="s">
        <v>1</v>
      </c>
      <c r="C3" s="38"/>
      <c r="D3" s="38"/>
      <c r="E3" s="28"/>
      <c r="F3" s="3"/>
      <c r="G3" s="3"/>
      <c r="H3" s="3"/>
      <c r="I3" s="3"/>
    </row>
    <row r="4" spans="1:9" ht="14.25" customHeight="1" x14ac:dyDescent="0.25">
      <c r="A4"/>
      <c r="B4" s="39"/>
      <c r="C4" s="39"/>
      <c r="D4" s="39"/>
      <c r="E4" s="29"/>
      <c r="F4" s="5"/>
      <c r="G4" s="5"/>
      <c r="H4" s="5"/>
      <c r="I4" s="5"/>
    </row>
    <row r="5" spans="1:9" ht="18" customHeight="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9" ht="10.5" customHeight="1" x14ac:dyDescent="0.25">
      <c r="A6" s="30"/>
      <c r="B6" s="30"/>
      <c r="C6" s="30"/>
      <c r="D6" s="30"/>
      <c r="E6" s="30"/>
      <c r="F6" s="30"/>
      <c r="G6" s="30"/>
      <c r="H6" s="30"/>
      <c r="I6" s="33"/>
    </row>
    <row r="7" spans="1:9" x14ac:dyDescent="0.2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8" spans="1:9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9" ht="15" customHeight="1" x14ac:dyDescent="0.25">
      <c r="A9" s="41" t="s">
        <v>44</v>
      </c>
      <c r="B9" s="41"/>
      <c r="C9" s="41"/>
      <c r="D9" s="41"/>
      <c r="E9" s="41"/>
      <c r="F9" s="41"/>
      <c r="G9" s="41"/>
      <c r="H9" s="41"/>
      <c r="I9" s="41"/>
    </row>
    <row r="11" spans="1:9" x14ac:dyDescent="0.2">
      <c r="A11" s="7" t="s">
        <v>4</v>
      </c>
      <c r="B11" s="37" t="s">
        <v>5</v>
      </c>
      <c r="C11" s="37"/>
      <c r="D11" s="37"/>
      <c r="E11" s="37"/>
      <c r="F11" s="21">
        <v>2022</v>
      </c>
      <c r="G11" s="21">
        <v>2023</v>
      </c>
      <c r="H11" s="21">
        <v>2024</v>
      </c>
      <c r="I11" s="21">
        <v>2025</v>
      </c>
    </row>
    <row r="12" spans="1:9" x14ac:dyDescent="0.2">
      <c r="A12" s="37" t="s">
        <v>6</v>
      </c>
      <c r="B12" s="37"/>
      <c r="C12" s="37"/>
      <c r="D12" s="37"/>
      <c r="E12" s="37"/>
      <c r="F12" s="22">
        <v>1.0375000000000001</v>
      </c>
      <c r="G12" s="22">
        <v>1.0325</v>
      </c>
      <c r="H12" s="22">
        <v>1.0325</v>
      </c>
      <c r="I12" s="22">
        <v>1.0325</v>
      </c>
    </row>
    <row r="13" spans="1:9" customFormat="1" ht="12.75" x14ac:dyDescent="0.2">
      <c r="A13" s="37" t="s">
        <v>43</v>
      </c>
      <c r="B13" s="37"/>
      <c r="C13" s="37"/>
      <c r="D13" s="37"/>
      <c r="E13" s="37"/>
      <c r="F13" s="22">
        <v>1</v>
      </c>
      <c r="G13" s="22">
        <v>1</v>
      </c>
      <c r="H13" s="22">
        <v>1</v>
      </c>
      <c r="I13" s="22">
        <v>1</v>
      </c>
    </row>
    <row r="14" spans="1:9" x14ac:dyDescent="0.2">
      <c r="A14" s="37" t="s">
        <v>7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  <c r="I14" s="22">
        <v>1</v>
      </c>
    </row>
    <row r="15" spans="1:9" x14ac:dyDescent="0.2">
      <c r="A15" s="40" t="s">
        <v>8</v>
      </c>
      <c r="B15" s="40"/>
      <c r="C15" s="40"/>
      <c r="D15" s="40"/>
      <c r="E15" s="40"/>
      <c r="F15" s="22">
        <v>1</v>
      </c>
      <c r="G15" s="22">
        <v>1</v>
      </c>
      <c r="H15" s="22">
        <v>1</v>
      </c>
      <c r="I15" s="22">
        <v>1</v>
      </c>
    </row>
    <row r="16" spans="1:9" x14ac:dyDescent="0.2">
      <c r="A16" s="37" t="s">
        <v>9</v>
      </c>
      <c r="B16" s="37"/>
      <c r="C16" s="37"/>
      <c r="D16" s="37"/>
      <c r="E16" s="37"/>
      <c r="F16" s="8">
        <f>F12*F14*F15</f>
        <v>1.0375000000000001</v>
      </c>
      <c r="G16" s="8">
        <f>G12*G14*G15</f>
        <v>1.0325</v>
      </c>
      <c r="H16" s="8">
        <f>H12*H14*H15</f>
        <v>1.0325</v>
      </c>
      <c r="I16" s="8">
        <f>I12*I14*I15</f>
        <v>1.0325</v>
      </c>
    </row>
    <row r="17" spans="1:11" x14ac:dyDescent="0.2">
      <c r="A17" s="9"/>
      <c r="B17" s="9"/>
      <c r="C17" s="9"/>
      <c r="D17" s="9"/>
      <c r="E17" s="9"/>
    </row>
    <row r="18" spans="1:11" x14ac:dyDescent="0.2">
      <c r="A18" s="10" t="s">
        <v>10</v>
      </c>
      <c r="B18" s="21">
        <v>2018</v>
      </c>
      <c r="C18" s="21">
        <v>2019</v>
      </c>
      <c r="D18" s="21">
        <v>2020</v>
      </c>
      <c r="E18" s="21">
        <v>2021</v>
      </c>
      <c r="F18" s="21">
        <v>2022</v>
      </c>
      <c r="G18" s="21">
        <v>2023</v>
      </c>
      <c r="H18" s="21">
        <v>2024</v>
      </c>
      <c r="I18" s="21">
        <v>2025</v>
      </c>
    </row>
    <row r="19" spans="1:11" x14ac:dyDescent="0.2">
      <c r="A19" s="10" t="s">
        <v>11</v>
      </c>
      <c r="B19" s="11">
        <v>20974497.989999998</v>
      </c>
      <c r="C19" s="11">
        <v>12394244.07</v>
      </c>
      <c r="D19" s="11">
        <v>24898688.32</v>
      </c>
      <c r="E19" s="11">
        <v>13501979.633756252</v>
      </c>
      <c r="F19" s="11">
        <v>14008303.870022113</v>
      </c>
      <c r="G19" s="11">
        <v>14463573.745797832</v>
      </c>
      <c r="H19" s="11">
        <f>G19*$H$16</f>
        <v>14933639.89253626</v>
      </c>
      <c r="I19" s="11">
        <f>H19*$I$16</f>
        <v>15418983.189043688</v>
      </c>
      <c r="J19" s="24"/>
      <c r="K19" s="24"/>
    </row>
    <row r="20" spans="1:11" x14ac:dyDescent="0.2">
      <c r="A20" s="10" t="s">
        <v>12</v>
      </c>
      <c r="B20" s="11">
        <v>1433968.42</v>
      </c>
      <c r="C20" s="11">
        <v>12158499.359999999</v>
      </c>
      <c r="D20" s="11">
        <v>2335199.2799999998</v>
      </c>
      <c r="E20" s="11">
        <v>13245165.240300002</v>
      </c>
      <c r="F20" s="11">
        <v>13741858.936811253</v>
      </c>
      <c r="G20" s="11">
        <v>14188469.352257619</v>
      </c>
      <c r="H20" s="11">
        <f t="shared" ref="H20:H29" si="0">G20*$H$16</f>
        <v>14649594.606205991</v>
      </c>
      <c r="I20" s="11">
        <f t="shared" ref="I20:I29" si="1">H20*$I$16</f>
        <v>15125706.430907685</v>
      </c>
      <c r="J20" s="24"/>
      <c r="K20" s="24"/>
    </row>
    <row r="21" spans="1:11" x14ac:dyDescent="0.2">
      <c r="A21" s="10" t="s">
        <v>13</v>
      </c>
      <c r="B21" s="11">
        <v>1536397.52</v>
      </c>
      <c r="C21" s="11">
        <v>1906361.41</v>
      </c>
      <c r="D21" s="11">
        <v>1947349.66</v>
      </c>
      <c r="E21" s="11">
        <v>2076742.4610187502</v>
      </c>
      <c r="F21" s="11">
        <v>2154620.3033069535</v>
      </c>
      <c r="G21" s="11">
        <v>2224645.4631644296</v>
      </c>
      <c r="H21" s="11">
        <f t="shared" si="0"/>
        <v>2296946.4407172734</v>
      </c>
      <c r="I21" s="11">
        <f t="shared" si="1"/>
        <v>2371597.2000405849</v>
      </c>
      <c r="J21" s="24"/>
      <c r="K21" s="24"/>
    </row>
    <row r="22" spans="1:11" x14ac:dyDescent="0.2">
      <c r="A22" s="10" t="s">
        <v>14</v>
      </c>
      <c r="B22" s="11">
        <v>1458411.64</v>
      </c>
      <c r="C22" s="11">
        <v>1845819.84</v>
      </c>
      <c r="D22" s="11">
        <v>1273799.6599999999</v>
      </c>
      <c r="E22" s="11">
        <v>2010789.9882000005</v>
      </c>
      <c r="F22" s="11">
        <v>2086194.6127575007</v>
      </c>
      <c r="G22" s="11">
        <v>2153995.9376721196</v>
      </c>
      <c r="H22" s="11">
        <f t="shared" si="0"/>
        <v>2224000.8056464633</v>
      </c>
      <c r="I22" s="11">
        <f t="shared" si="1"/>
        <v>2296280.8318299735</v>
      </c>
      <c r="J22" s="24"/>
      <c r="K22" s="24"/>
    </row>
    <row r="23" spans="1:11" x14ac:dyDescent="0.2">
      <c r="A23" s="10" t="s">
        <v>15</v>
      </c>
      <c r="B23" s="11">
        <v>1317394.28</v>
      </c>
      <c r="C23" s="11">
        <v>1750836.72</v>
      </c>
      <c r="D23" s="11">
        <v>1644185.42</v>
      </c>
      <c r="E23" s="11">
        <v>1907317.7518500003</v>
      </c>
      <c r="F23" s="11">
        <v>1978842.1675443756</v>
      </c>
      <c r="G23" s="11">
        <v>2043154.5379895677</v>
      </c>
      <c r="H23" s="11">
        <f t="shared" si="0"/>
        <v>2109557.0604742286</v>
      </c>
      <c r="I23" s="11">
        <f t="shared" si="1"/>
        <v>2178117.664939641</v>
      </c>
      <c r="J23" s="24"/>
      <c r="K23" s="24"/>
    </row>
    <row r="24" spans="1:11" x14ac:dyDescent="0.2">
      <c r="A24" s="10" t="s">
        <v>16</v>
      </c>
      <c r="B24" s="11">
        <v>1323750.32</v>
      </c>
      <c r="C24" s="11">
        <v>1625376.55</v>
      </c>
      <c r="D24" s="11">
        <v>1640089.69</v>
      </c>
      <c r="E24" s="11">
        <v>1770644.5791562505</v>
      </c>
      <c r="F24" s="11">
        <v>1837043.7508746099</v>
      </c>
      <c r="G24" s="11">
        <v>1896747.6727780346</v>
      </c>
      <c r="H24" s="11">
        <f t="shared" si="0"/>
        <v>1958391.9721433206</v>
      </c>
      <c r="I24" s="11">
        <f t="shared" si="1"/>
        <v>2022039.7112379784</v>
      </c>
      <c r="J24" s="24"/>
      <c r="K24" s="24"/>
    </row>
    <row r="25" spans="1:11" x14ac:dyDescent="0.2">
      <c r="A25" s="10" t="s">
        <v>17</v>
      </c>
      <c r="B25" s="11">
        <v>1438834.15</v>
      </c>
      <c r="C25" s="11">
        <v>1703904.89</v>
      </c>
      <c r="D25" s="11">
        <v>1584128.41</v>
      </c>
      <c r="E25" s="11">
        <v>1856191.3895437503</v>
      </c>
      <c r="F25" s="11">
        <v>1925798.5666516412</v>
      </c>
      <c r="G25" s="11">
        <v>1988387.0200678194</v>
      </c>
      <c r="H25" s="11">
        <f t="shared" si="0"/>
        <v>2053009.5982200236</v>
      </c>
      <c r="I25" s="11">
        <f t="shared" si="1"/>
        <v>2119732.4101621741</v>
      </c>
      <c r="J25" s="24"/>
      <c r="K25" s="24"/>
    </row>
    <row r="26" spans="1:11" x14ac:dyDescent="0.2">
      <c r="A26" s="10" t="s">
        <v>18</v>
      </c>
      <c r="B26" s="11">
        <v>1427220.76</v>
      </c>
      <c r="C26" s="11">
        <v>1553129.57</v>
      </c>
      <c r="D26" s="11">
        <v>1663864.78</v>
      </c>
      <c r="E26" s="11">
        <v>1691940.5253187504</v>
      </c>
      <c r="F26" s="11">
        <v>1755388.2950182038</v>
      </c>
      <c r="G26" s="11">
        <v>1812438.4146062953</v>
      </c>
      <c r="H26" s="11">
        <f t="shared" si="0"/>
        <v>1871342.6630809999</v>
      </c>
      <c r="I26" s="11">
        <f t="shared" si="1"/>
        <v>1932161.2996311323</v>
      </c>
      <c r="J26" s="24"/>
      <c r="K26" s="24"/>
    </row>
    <row r="27" spans="1:11" x14ac:dyDescent="0.2">
      <c r="A27" s="10" t="s">
        <v>19</v>
      </c>
      <c r="B27" s="11">
        <v>1566300.68</v>
      </c>
      <c r="C27" s="11">
        <v>1535764.36</v>
      </c>
      <c r="D27" s="11">
        <v>1631451.65</v>
      </c>
      <c r="E27" s="11">
        <v>1673023.2996750004</v>
      </c>
      <c r="F27" s="11">
        <v>1735761.6734128131</v>
      </c>
      <c r="G27" s="11">
        <v>1792173.9277987294</v>
      </c>
      <c r="H27" s="11">
        <f t="shared" si="0"/>
        <v>1850419.5804521882</v>
      </c>
      <c r="I27" s="11">
        <f t="shared" si="1"/>
        <v>1910558.2168168842</v>
      </c>
      <c r="J27" s="24"/>
      <c r="K27" s="24"/>
    </row>
    <row r="28" spans="1:11" x14ac:dyDescent="0.2">
      <c r="A28" s="10" t="s">
        <v>20</v>
      </c>
      <c r="B28" s="11">
        <v>1518556.58</v>
      </c>
      <c r="C28" s="11">
        <v>1488027.11</v>
      </c>
      <c r="D28" s="11">
        <v>1487487.78</v>
      </c>
      <c r="E28" s="11">
        <v>1621019.5329562505</v>
      </c>
      <c r="F28" s="11">
        <v>1681807.7654421099</v>
      </c>
      <c r="G28" s="11">
        <v>1736466.5178189785</v>
      </c>
      <c r="H28" s="11">
        <f t="shared" si="0"/>
        <v>1792901.6796480953</v>
      </c>
      <c r="I28" s="11">
        <f t="shared" si="1"/>
        <v>1851170.9842366583</v>
      </c>
      <c r="J28" s="24"/>
      <c r="K28" s="24"/>
    </row>
    <row r="29" spans="1:11" x14ac:dyDescent="0.2">
      <c r="A29" s="10" t="s">
        <v>21</v>
      </c>
      <c r="B29" s="11">
        <v>1572495.61</v>
      </c>
      <c r="C29" s="11">
        <v>1473132.9</v>
      </c>
      <c r="D29" s="11">
        <v>1486782.13</v>
      </c>
      <c r="E29" s="11">
        <v>1604794.1529375003</v>
      </c>
      <c r="F29" s="11">
        <v>1664973.9336726568</v>
      </c>
      <c r="G29" s="11">
        <v>1719085.586517018</v>
      </c>
      <c r="H29" s="11">
        <f t="shared" si="0"/>
        <v>1774955.8680788211</v>
      </c>
      <c r="I29" s="11">
        <f t="shared" si="1"/>
        <v>1832641.9337913827</v>
      </c>
      <c r="J29" s="24"/>
      <c r="K29" s="24"/>
    </row>
    <row r="30" spans="1:11" x14ac:dyDescent="0.2">
      <c r="A30" s="10" t="s">
        <v>22</v>
      </c>
      <c r="B30" s="11">
        <v>3632720.59</v>
      </c>
      <c r="C30" s="11">
        <v>2814902.07</v>
      </c>
      <c r="D30" s="11">
        <v>3998987.95</v>
      </c>
      <c r="E30" s="11">
        <v>3066391.4425062505</v>
      </c>
      <c r="F30" s="11">
        <v>3165406.1243877034</v>
      </c>
      <c r="G30" s="11">
        <v>3267861.8234303035</v>
      </c>
      <c r="H30" s="11">
        <f>G30*$H$16-8827.5</f>
        <v>3365239.8326917882</v>
      </c>
      <c r="I30" s="11">
        <f>H30*$I$16-3600</f>
        <v>3471010.1272542714</v>
      </c>
      <c r="J30" s="24"/>
      <c r="K30" s="24"/>
    </row>
    <row r="31" spans="1:11" x14ac:dyDescent="0.2">
      <c r="A31" s="10" t="s">
        <v>23</v>
      </c>
      <c r="B31" s="12">
        <f t="shared" ref="B31:H31" si="2">SUM(B19:B30)</f>
        <v>39200548.539999992</v>
      </c>
      <c r="C31" s="12">
        <f t="shared" si="2"/>
        <v>42249998.849999994</v>
      </c>
      <c r="D31" s="12">
        <f t="shared" si="2"/>
        <v>45592014.730000004</v>
      </c>
      <c r="E31" s="12">
        <f t="shared" si="2"/>
        <v>46025999.997218765</v>
      </c>
      <c r="F31" s="12">
        <f t="shared" si="2"/>
        <v>47735999.999901935</v>
      </c>
      <c r="G31" s="12">
        <f t="shared" si="2"/>
        <v>49286999.999898747</v>
      </c>
      <c r="H31" s="12">
        <f t="shared" si="2"/>
        <v>50879999.999895453</v>
      </c>
      <c r="I31" s="12">
        <f t="shared" ref="I31" si="3">SUM(I19:I30)</f>
        <v>52529999.999892063</v>
      </c>
      <c r="J31" s="24"/>
      <c r="K31" s="24"/>
    </row>
    <row r="32" spans="1:11" x14ac:dyDescent="0.2">
      <c r="C32" s="24"/>
      <c r="D32" s="24"/>
      <c r="E32" s="24"/>
      <c r="F32" s="24"/>
      <c r="G32" s="24"/>
      <c r="H32" s="24"/>
      <c r="I32" s="24"/>
    </row>
    <row r="33" spans="1:9" s="18" customFormat="1" ht="11.25" x14ac:dyDescent="0.2">
      <c r="A33" s="17" t="s">
        <v>24</v>
      </c>
      <c r="E33" s="19"/>
      <c r="F33" s="19"/>
      <c r="G33" s="19"/>
      <c r="H33" s="19"/>
      <c r="I33" s="19"/>
    </row>
    <row r="34" spans="1:9" s="18" customFormat="1" ht="22.5" customHeight="1" x14ac:dyDescent="0.2">
      <c r="A34" s="35" t="s">
        <v>45</v>
      </c>
      <c r="B34" s="35"/>
      <c r="C34" s="35"/>
      <c r="D34" s="35"/>
      <c r="E34" s="35"/>
      <c r="F34" s="35"/>
      <c r="G34" s="35"/>
      <c r="H34" s="35"/>
    </row>
    <row r="35" spans="1:9" s="18" customFormat="1" ht="14.25" customHeight="1" x14ac:dyDescent="0.2">
      <c r="A35" s="35" t="s">
        <v>48</v>
      </c>
      <c r="B35" s="35"/>
      <c r="C35" s="35"/>
      <c r="D35" s="35"/>
      <c r="E35" s="35"/>
      <c r="F35" s="35"/>
      <c r="G35" s="35"/>
      <c r="H35" s="35"/>
    </row>
    <row r="36" spans="1:9" ht="14.25" customHeight="1" x14ac:dyDescent="0.2">
      <c r="A36" s="36" t="s">
        <v>46</v>
      </c>
      <c r="B36" s="36"/>
      <c r="C36" s="36"/>
      <c r="D36" s="36"/>
      <c r="E36" s="36"/>
      <c r="F36" s="36"/>
      <c r="G36" s="36"/>
      <c r="H36" s="36"/>
    </row>
    <row r="37" spans="1:9" x14ac:dyDescent="0.2">
      <c r="A37" s="13"/>
    </row>
    <row r="38" spans="1:9" x14ac:dyDescent="0.2">
      <c r="F38" s="24"/>
      <c r="G38" s="25"/>
    </row>
  </sheetData>
  <mergeCells count="16">
    <mergeCell ref="A5:I5"/>
    <mergeCell ref="A34:H34"/>
    <mergeCell ref="A36:H36"/>
    <mergeCell ref="A35:H35"/>
    <mergeCell ref="A16:E16"/>
    <mergeCell ref="B2:D2"/>
    <mergeCell ref="B3:D3"/>
    <mergeCell ref="B4:D4"/>
    <mergeCell ref="A14:E14"/>
    <mergeCell ref="A15:E15"/>
    <mergeCell ref="B11:E11"/>
    <mergeCell ref="A12:E12"/>
    <mergeCell ref="A13:E13"/>
    <mergeCell ref="A7:I7"/>
    <mergeCell ref="A8:I8"/>
    <mergeCell ref="A9:I9"/>
  </mergeCells>
  <printOptions horizontalCentered="1"/>
  <pageMargins left="0.36" right="0.36" top="0.78749999999999998" bottom="0.78749999999999998" header="0.51180555555555562" footer="0.51180555555555562"/>
  <pageSetup paperSize="9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B42" sqref="B42"/>
    </sheetView>
  </sheetViews>
  <sheetFormatPr defaultRowHeight="12.75" x14ac:dyDescent="0.2"/>
  <cols>
    <col min="1" max="1" width="12.5703125" customWidth="1"/>
    <col min="2" max="9" width="14.28515625" customWidth="1"/>
    <col min="10" max="10" width="11.7109375" customWidth="1"/>
  </cols>
  <sheetData>
    <row r="1" spans="1:9" ht="15" x14ac:dyDescent="0.25">
      <c r="A1" s="30"/>
      <c r="B1" s="30"/>
      <c r="C1" s="30"/>
      <c r="D1" s="30"/>
      <c r="E1" s="30"/>
      <c r="F1" s="30"/>
      <c r="G1" s="30"/>
      <c r="H1" s="30"/>
      <c r="I1" s="33"/>
    </row>
    <row r="2" spans="1:9" ht="15.75" x14ac:dyDescent="0.25">
      <c r="B2" s="38" t="s">
        <v>0</v>
      </c>
      <c r="C2" s="38"/>
      <c r="D2" s="38"/>
      <c r="E2" s="30"/>
      <c r="F2" s="30"/>
      <c r="G2" s="30"/>
      <c r="H2" s="30"/>
      <c r="I2" s="33"/>
    </row>
    <row r="3" spans="1:9" ht="15" x14ac:dyDescent="0.2">
      <c r="B3" s="38" t="s">
        <v>1</v>
      </c>
      <c r="C3" s="38"/>
      <c r="D3" s="38"/>
      <c r="E3" s="4"/>
      <c r="F3" s="4"/>
      <c r="G3" s="4"/>
      <c r="H3" s="4"/>
      <c r="I3" s="4"/>
    </row>
    <row r="4" spans="1:9" ht="15.75" x14ac:dyDescent="0.25">
      <c r="B4" s="39"/>
      <c r="C4" s="39"/>
      <c r="D4" s="39"/>
      <c r="E4" s="15"/>
      <c r="F4" s="15"/>
      <c r="G4" s="15"/>
      <c r="H4" s="15"/>
      <c r="I4" s="15"/>
    </row>
    <row r="5" spans="1:9" s="1" customFormat="1" ht="17.25" customHeight="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9" s="1" customFormat="1" ht="12.75" customHeight="1" x14ac:dyDescent="0.25">
      <c r="A6" s="41"/>
      <c r="B6" s="41"/>
      <c r="C6" s="41"/>
      <c r="D6" s="41"/>
      <c r="E6" s="41"/>
      <c r="F6" s="41"/>
      <c r="G6" s="41"/>
      <c r="H6" s="41"/>
    </row>
    <row r="7" spans="1:9" s="1" customFormat="1" ht="12" x14ac:dyDescent="0.2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8" spans="1:9" s="1" customFormat="1" ht="12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9" s="1" customFormat="1" ht="15" customHeight="1" x14ac:dyDescent="0.25">
      <c r="A9" s="41" t="s">
        <v>44</v>
      </c>
      <c r="B9" s="41"/>
      <c r="C9" s="41"/>
      <c r="D9" s="41"/>
      <c r="E9" s="41"/>
      <c r="F9" s="41"/>
      <c r="G9" s="41"/>
      <c r="H9" s="41"/>
      <c r="I9" s="41"/>
    </row>
    <row r="10" spans="1:9" ht="15" x14ac:dyDescent="0.25">
      <c r="A10" s="41"/>
      <c r="B10" s="41"/>
      <c r="C10" s="41"/>
      <c r="D10" s="41"/>
      <c r="E10" s="41"/>
      <c r="F10" s="41"/>
      <c r="G10" s="41"/>
      <c r="H10" s="41"/>
    </row>
    <row r="11" spans="1:9" x14ac:dyDescent="0.2">
      <c r="A11" s="7" t="s">
        <v>4</v>
      </c>
      <c r="B11" s="37" t="s">
        <v>25</v>
      </c>
      <c r="C11" s="37"/>
      <c r="D11" s="37"/>
      <c r="E11" s="37"/>
      <c r="F11" s="21">
        <v>2022</v>
      </c>
      <c r="G11" s="21">
        <v>2023</v>
      </c>
      <c r="H11" s="21">
        <v>2024</v>
      </c>
      <c r="I11" s="21">
        <v>2025</v>
      </c>
    </row>
    <row r="12" spans="1:9" x14ac:dyDescent="0.2">
      <c r="A12" s="37" t="s">
        <v>6</v>
      </c>
      <c r="B12" s="37"/>
      <c r="C12" s="37"/>
      <c r="D12" s="37"/>
      <c r="E12" s="37"/>
      <c r="F12" s="22">
        <v>1.0375000000000001</v>
      </c>
      <c r="G12" s="22">
        <v>1.0325</v>
      </c>
      <c r="H12" s="22">
        <v>1.0325</v>
      </c>
      <c r="I12" s="22">
        <v>1.0325</v>
      </c>
    </row>
    <row r="13" spans="1:9" x14ac:dyDescent="0.2">
      <c r="A13" s="37" t="s">
        <v>7</v>
      </c>
      <c r="B13" s="37"/>
      <c r="C13" s="37"/>
      <c r="D13" s="37"/>
      <c r="E13" s="37"/>
      <c r="F13" s="22">
        <v>1</v>
      </c>
      <c r="G13" s="22">
        <v>1</v>
      </c>
      <c r="H13" s="22">
        <f>G13</f>
        <v>1</v>
      </c>
      <c r="I13" s="22">
        <f>H13</f>
        <v>1</v>
      </c>
    </row>
    <row r="14" spans="1:9" x14ac:dyDescent="0.2">
      <c r="A14" s="40" t="s">
        <v>8</v>
      </c>
      <c r="B14" s="40"/>
      <c r="C14" s="40"/>
      <c r="D14" s="40"/>
      <c r="E14" s="40"/>
      <c r="F14" s="22">
        <v>1</v>
      </c>
      <c r="G14" s="22">
        <v>1</v>
      </c>
      <c r="H14" s="22">
        <v>1</v>
      </c>
      <c r="I14" s="22">
        <v>1</v>
      </c>
    </row>
    <row r="15" spans="1:9" x14ac:dyDescent="0.2">
      <c r="A15" s="37" t="s">
        <v>9</v>
      </c>
      <c r="B15" s="37"/>
      <c r="C15" s="37"/>
      <c r="D15" s="37"/>
      <c r="E15" s="37"/>
      <c r="F15" s="8">
        <f>F12*F13*F14</f>
        <v>1.0375000000000001</v>
      </c>
      <c r="G15" s="8">
        <f>G12*G13*G14</f>
        <v>1.0325</v>
      </c>
      <c r="H15" s="8">
        <f>H12*H13*H14</f>
        <v>1.0325</v>
      </c>
      <c r="I15" s="8">
        <f>I12*I13*I14</f>
        <v>1.0325</v>
      </c>
    </row>
    <row r="16" spans="1:9" x14ac:dyDescent="0.2">
      <c r="A16" s="9"/>
      <c r="B16" s="9"/>
      <c r="C16" s="9"/>
      <c r="D16" s="9"/>
      <c r="E16" s="9"/>
      <c r="F16" s="9"/>
      <c r="G16" s="9"/>
      <c r="H16" s="1"/>
      <c r="I16" s="1"/>
    </row>
    <row r="17" spans="1:11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  <c r="I17" s="21">
        <v>2025</v>
      </c>
    </row>
    <row r="18" spans="1:11" x14ac:dyDescent="0.2">
      <c r="A18" s="10" t="s">
        <v>11</v>
      </c>
      <c r="B18" s="11">
        <v>1385179.91</v>
      </c>
      <c r="C18" s="11">
        <v>1196593.6200000001</v>
      </c>
      <c r="D18" s="11">
        <v>1466853.28</v>
      </c>
      <c r="E18" s="11">
        <v>1241465.8807500002</v>
      </c>
      <c r="F18" s="11">
        <v>1288020.8512781253</v>
      </c>
      <c r="G18" s="11">
        <v>1329881.52894466</v>
      </c>
      <c r="H18" s="11">
        <f>G18*$H$15</f>
        <v>1373102.6786353614</v>
      </c>
      <c r="I18" s="11">
        <f>H18*$I$15</f>
        <v>1417728.5156910105</v>
      </c>
      <c r="J18" s="23"/>
      <c r="K18" s="23"/>
    </row>
    <row r="19" spans="1:11" x14ac:dyDescent="0.2">
      <c r="A19" s="10" t="s">
        <v>12</v>
      </c>
      <c r="B19" s="11">
        <v>1381130.45</v>
      </c>
      <c r="C19" s="11">
        <v>1535584.86</v>
      </c>
      <c r="D19" s="11">
        <v>1590795.21</v>
      </c>
      <c r="E19" s="11">
        <v>1593169.2922500002</v>
      </c>
      <c r="F19" s="11">
        <v>1652913.1407093753</v>
      </c>
      <c r="G19" s="11">
        <v>1706632.81778243</v>
      </c>
      <c r="H19" s="11">
        <f t="shared" ref="H19:H28" si="0">G19*$H$15</f>
        <v>1762098.3843603588</v>
      </c>
      <c r="I19" s="11">
        <f t="shared" ref="I19:I28" si="1">H19*$I$15</f>
        <v>1819366.5818520705</v>
      </c>
      <c r="J19" s="23"/>
      <c r="K19" s="23"/>
    </row>
    <row r="20" spans="1:11" x14ac:dyDescent="0.2">
      <c r="A20" s="10" t="s">
        <v>13</v>
      </c>
      <c r="B20" s="11">
        <v>1707781.14</v>
      </c>
      <c r="C20" s="11">
        <v>1186167.1200000001</v>
      </c>
      <c r="D20" s="11">
        <v>1432670.68</v>
      </c>
      <c r="E20" s="11">
        <v>1230648.3870000003</v>
      </c>
      <c r="F20" s="11">
        <v>1276797.7015125004</v>
      </c>
      <c r="G20" s="11">
        <v>1318293.6268116566</v>
      </c>
      <c r="H20" s="11">
        <f t="shared" si="0"/>
        <v>1361138.1696830355</v>
      </c>
      <c r="I20" s="11">
        <f t="shared" si="1"/>
        <v>1405375.1601977341</v>
      </c>
      <c r="J20" s="23"/>
      <c r="K20" s="23"/>
    </row>
    <row r="21" spans="1:11" x14ac:dyDescent="0.2">
      <c r="A21" s="10" t="s">
        <v>14</v>
      </c>
      <c r="B21" s="11">
        <v>1931663.33</v>
      </c>
      <c r="C21" s="11">
        <v>1607254.72</v>
      </c>
      <c r="D21" s="11">
        <v>642094.74</v>
      </c>
      <c r="E21" s="11">
        <v>1667526.7720000001</v>
      </c>
      <c r="F21" s="11">
        <v>1730059.0259500002</v>
      </c>
      <c r="G21" s="11">
        <v>1786285.9442933751</v>
      </c>
      <c r="H21" s="11">
        <f t="shared" si="0"/>
        <v>1844340.2374829098</v>
      </c>
      <c r="I21" s="11">
        <f t="shared" si="1"/>
        <v>1904281.2952011044</v>
      </c>
      <c r="J21" s="23"/>
      <c r="K21" s="23"/>
    </row>
    <row r="22" spans="1:11" x14ac:dyDescent="0.2">
      <c r="A22" s="10" t="s">
        <v>15</v>
      </c>
      <c r="B22" s="11">
        <v>1545750.23</v>
      </c>
      <c r="C22" s="11">
        <v>1864284.23</v>
      </c>
      <c r="D22" s="11">
        <v>1238849.3799999999</v>
      </c>
      <c r="E22" s="11">
        <v>1934194.8886250001</v>
      </c>
      <c r="F22" s="11">
        <v>2006727.1969484377</v>
      </c>
      <c r="G22" s="11">
        <v>2071945.830849262</v>
      </c>
      <c r="H22" s="11">
        <f t="shared" si="0"/>
        <v>2139284.0703518628</v>
      </c>
      <c r="I22" s="11">
        <f t="shared" si="1"/>
        <v>2208810.8026382984</v>
      </c>
      <c r="J22" s="23"/>
      <c r="K22" s="23"/>
    </row>
    <row r="23" spans="1:11" x14ac:dyDescent="0.2">
      <c r="A23" s="10" t="s">
        <v>16</v>
      </c>
      <c r="B23" s="11">
        <v>1697614.11</v>
      </c>
      <c r="C23" s="11">
        <v>1683264.16</v>
      </c>
      <c r="D23" s="11">
        <v>1549461.78</v>
      </c>
      <c r="E23" s="11">
        <v>1746386.5660000001</v>
      </c>
      <c r="F23" s="11">
        <v>1811876.0622250002</v>
      </c>
      <c r="G23" s="11">
        <v>1870762.0342473127</v>
      </c>
      <c r="H23" s="11">
        <f t="shared" si="0"/>
        <v>1931561.8003603504</v>
      </c>
      <c r="I23" s="11">
        <f t="shared" si="1"/>
        <v>1994337.5588720618</v>
      </c>
      <c r="J23" s="23"/>
      <c r="K23" s="23"/>
    </row>
    <row r="24" spans="1:11" x14ac:dyDescent="0.2">
      <c r="A24" s="10" t="s">
        <v>17</v>
      </c>
      <c r="B24" s="11">
        <v>2201217.52</v>
      </c>
      <c r="C24" s="11">
        <v>2066923.03</v>
      </c>
      <c r="D24" s="11">
        <v>2126581.5299999998</v>
      </c>
      <c r="E24" s="11">
        <v>2144432.643625</v>
      </c>
      <c r="F24" s="11">
        <v>2224848.8677609377</v>
      </c>
      <c r="G24" s="11">
        <v>2297156.4559631683</v>
      </c>
      <c r="H24" s="11">
        <f t="shared" si="0"/>
        <v>2371814.0407819711</v>
      </c>
      <c r="I24" s="11">
        <f t="shared" si="1"/>
        <v>2448897.9971073852</v>
      </c>
      <c r="J24" s="23"/>
      <c r="K24" s="23"/>
    </row>
    <row r="25" spans="1:11" x14ac:dyDescent="0.2">
      <c r="A25" s="10" t="s">
        <v>18</v>
      </c>
      <c r="B25" s="11">
        <v>1957613.47</v>
      </c>
      <c r="C25" s="11">
        <v>1981545</v>
      </c>
      <c r="D25" s="11">
        <v>2016774.37</v>
      </c>
      <c r="E25" s="11">
        <v>2055852.9375000002</v>
      </c>
      <c r="F25" s="11">
        <v>2132947.4226562507</v>
      </c>
      <c r="G25" s="11">
        <v>2202268.2138925786</v>
      </c>
      <c r="H25" s="11">
        <f t="shared" si="0"/>
        <v>2273841.9308440872</v>
      </c>
      <c r="I25" s="11">
        <f t="shared" si="1"/>
        <v>2347741.7935965201</v>
      </c>
      <c r="J25" s="23"/>
      <c r="K25" s="23"/>
    </row>
    <row r="26" spans="1:11" x14ac:dyDescent="0.2">
      <c r="A26" s="10" t="s">
        <v>19</v>
      </c>
      <c r="B26" s="11">
        <v>1950156.81</v>
      </c>
      <c r="C26" s="11">
        <v>1542696.39</v>
      </c>
      <c r="D26" s="11">
        <v>2177370.7200000002</v>
      </c>
      <c r="E26" s="11">
        <v>1600547.5046250001</v>
      </c>
      <c r="F26" s="11">
        <v>1660568.0360484377</v>
      </c>
      <c r="G26" s="11">
        <v>1714536.4972200119</v>
      </c>
      <c r="H26" s="11">
        <f t="shared" si="0"/>
        <v>1770258.9333796622</v>
      </c>
      <c r="I26" s="11">
        <f t="shared" si="1"/>
        <v>1827792.3487145011</v>
      </c>
      <c r="J26" s="23"/>
      <c r="K26" s="23"/>
    </row>
    <row r="27" spans="1:11" x14ac:dyDescent="0.2">
      <c r="A27" s="10" t="s">
        <v>20</v>
      </c>
      <c r="B27" s="11">
        <v>2133326.17</v>
      </c>
      <c r="C27" s="11">
        <v>2174709.3199999998</v>
      </c>
      <c r="D27" s="11">
        <v>2517491.5499999998</v>
      </c>
      <c r="E27" s="11">
        <v>2256260.9194999998</v>
      </c>
      <c r="F27" s="11">
        <v>2340870.7039812501</v>
      </c>
      <c r="G27" s="11">
        <v>2416949.0018606405</v>
      </c>
      <c r="H27" s="11">
        <f t="shared" si="0"/>
        <v>2495499.844421111</v>
      </c>
      <c r="I27" s="11">
        <f t="shared" si="1"/>
        <v>2576603.5893647969</v>
      </c>
      <c r="J27" s="23"/>
      <c r="K27" s="23"/>
    </row>
    <row r="28" spans="1:11" x14ac:dyDescent="0.2">
      <c r="A28" s="10" t="s">
        <v>21</v>
      </c>
      <c r="B28" s="11">
        <v>1777335.94</v>
      </c>
      <c r="C28" s="11">
        <v>1691198.86</v>
      </c>
      <c r="D28" s="11">
        <v>1952813.56</v>
      </c>
      <c r="E28" s="11">
        <v>1754618.8172500003</v>
      </c>
      <c r="F28" s="11">
        <v>1820417.0228968754</v>
      </c>
      <c r="G28" s="11">
        <v>1879580.5761410238</v>
      </c>
      <c r="H28" s="11">
        <f t="shared" si="0"/>
        <v>1940666.944865607</v>
      </c>
      <c r="I28" s="11">
        <f t="shared" si="1"/>
        <v>2003738.6205737391</v>
      </c>
      <c r="J28" s="23"/>
      <c r="K28" s="23"/>
    </row>
    <row r="29" spans="1:11" x14ac:dyDescent="0.2">
      <c r="A29" s="10" t="s">
        <v>22</v>
      </c>
      <c r="B29" s="11">
        <v>1754237.66</v>
      </c>
      <c r="C29" s="11">
        <v>2015308.06</v>
      </c>
      <c r="D29" s="11">
        <v>2363247.9300000002</v>
      </c>
      <c r="E29" s="11">
        <v>2089895.3922500003</v>
      </c>
      <c r="F29" s="11">
        <v>2167953.9694593754</v>
      </c>
      <c r="G29" s="11">
        <v>2237707.4734668052</v>
      </c>
      <c r="H29" s="11">
        <f>G29*$H$15-40</f>
        <v>2310392.9663544763</v>
      </c>
      <c r="I29" s="11">
        <f>H29*$I$15-155</f>
        <v>2385325.7377609969</v>
      </c>
      <c r="J29" s="23"/>
      <c r="K29" s="23"/>
    </row>
    <row r="30" spans="1:11" x14ac:dyDescent="0.2">
      <c r="A30" s="10" t="s">
        <v>23</v>
      </c>
      <c r="B30" s="12">
        <f t="shared" ref="B30:G30" si="2">SUM(B18:B29)</f>
        <v>21423006.740000002</v>
      </c>
      <c r="C30" s="12">
        <f t="shared" si="2"/>
        <v>20545529.369999997</v>
      </c>
      <c r="D30" s="12">
        <f t="shared" si="2"/>
        <v>21075004.729999997</v>
      </c>
      <c r="E30" s="12">
        <f t="shared" si="2"/>
        <v>21315000.001375005</v>
      </c>
      <c r="F30" s="12">
        <f t="shared" si="2"/>
        <v>22114000.001426563</v>
      </c>
      <c r="G30" s="12">
        <f t="shared" si="2"/>
        <v>22832000.001472924</v>
      </c>
      <c r="H30" s="12">
        <f>SUM(H18:H29)</f>
        <v>23574000.00152079</v>
      </c>
      <c r="I30" s="12">
        <f t="shared" ref="I30" si="3">SUM(I18:I29)</f>
        <v>24340000.001570221</v>
      </c>
    </row>
    <row r="31" spans="1:11" ht="11.25" customHeight="1" x14ac:dyDescent="0.2">
      <c r="A31" s="1"/>
      <c r="B31" s="1"/>
      <c r="C31" s="24"/>
      <c r="D31" s="24"/>
      <c r="E31" s="24"/>
      <c r="F31" s="24"/>
      <c r="G31" s="24"/>
      <c r="H31" s="24"/>
      <c r="I31" s="24"/>
    </row>
    <row r="32" spans="1:11" s="18" customFormat="1" ht="11.25" x14ac:dyDescent="0.2">
      <c r="A32" s="17" t="s">
        <v>24</v>
      </c>
      <c r="E32" s="26"/>
      <c r="F32" s="19"/>
      <c r="G32" s="19"/>
      <c r="H32" s="19"/>
      <c r="I32" s="19"/>
    </row>
    <row r="33" spans="1:9" s="18" customFormat="1" ht="24.75" customHeight="1" x14ac:dyDescent="0.2">
      <c r="A33" s="35" t="s">
        <v>45</v>
      </c>
      <c r="B33" s="35"/>
      <c r="C33" s="35"/>
      <c r="D33" s="35"/>
      <c r="E33" s="35"/>
      <c r="F33" s="35"/>
      <c r="G33" s="35"/>
      <c r="H33" s="35"/>
    </row>
    <row r="34" spans="1:9" s="32" customFormat="1" ht="18.75" customHeight="1" x14ac:dyDescent="0.2">
      <c r="A34" s="35" t="s">
        <v>48</v>
      </c>
      <c r="B34" s="35"/>
      <c r="C34" s="35"/>
      <c r="D34" s="35"/>
      <c r="E34" s="35"/>
      <c r="F34" s="35"/>
      <c r="G34" s="35"/>
      <c r="H34" s="35"/>
    </row>
    <row r="35" spans="1:9" s="18" customFormat="1" ht="15.75" customHeight="1" x14ac:dyDescent="0.2">
      <c r="A35" s="36" t="s">
        <v>46</v>
      </c>
      <c r="B35" s="36"/>
      <c r="C35" s="36"/>
      <c r="D35" s="36"/>
      <c r="E35" s="36"/>
      <c r="F35" s="36"/>
      <c r="G35" s="36"/>
      <c r="H35" s="36"/>
    </row>
    <row r="36" spans="1:9" x14ac:dyDescent="0.2">
      <c r="A36" s="13"/>
      <c r="B36" s="1"/>
      <c r="C36" s="1"/>
      <c r="D36" s="1"/>
      <c r="E36" s="1"/>
      <c r="F36" s="24"/>
      <c r="G36" s="24"/>
      <c r="H36" s="24"/>
      <c r="I36" s="24"/>
    </row>
  </sheetData>
  <mergeCells count="17">
    <mergeCell ref="A15:E15"/>
    <mergeCell ref="A33:H33"/>
    <mergeCell ref="A35:H35"/>
    <mergeCell ref="A34:H34"/>
    <mergeCell ref="A5:I5"/>
    <mergeCell ref="B2:D2"/>
    <mergeCell ref="B3:D3"/>
    <mergeCell ref="B4:D4"/>
    <mergeCell ref="A10:H10"/>
    <mergeCell ref="A14:E14"/>
    <mergeCell ref="A13:E13"/>
    <mergeCell ref="B11:E11"/>
    <mergeCell ref="A6:H6"/>
    <mergeCell ref="A12:E12"/>
    <mergeCell ref="A7:I7"/>
    <mergeCell ref="A8:I8"/>
    <mergeCell ref="A9:I9"/>
  </mergeCells>
  <printOptions horizontalCentered="1"/>
  <pageMargins left="0.33" right="0.33" top="0.78749999999999998" bottom="0.63" header="0.51180555555555562" footer="0.37"/>
  <pageSetup paperSize="9" firstPageNumber="0" orientation="landscape" r:id="rId1"/>
  <headerFooter alignWithMargins="0"/>
  <colBreaks count="3" manualBreakCount="3">
    <brk id="10" max="36" man="1"/>
    <brk id="9459" max="36" man="1"/>
    <brk id="9632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5" sqref="A5:I5"/>
    </sheetView>
  </sheetViews>
  <sheetFormatPr defaultRowHeight="12.75" x14ac:dyDescent="0.2"/>
  <cols>
    <col min="1" max="1" width="13.28515625" customWidth="1"/>
    <col min="2" max="9" width="14.28515625" customWidth="1"/>
  </cols>
  <sheetData>
    <row r="1" spans="1:11" ht="15" x14ac:dyDescent="0.25">
      <c r="B1" s="2"/>
      <c r="C1" s="2"/>
      <c r="D1" s="2"/>
      <c r="E1" s="30"/>
      <c r="F1" s="30"/>
      <c r="G1" s="30"/>
      <c r="H1" s="30"/>
      <c r="I1" s="33"/>
      <c r="J1" s="31"/>
      <c r="K1" s="31"/>
    </row>
    <row r="2" spans="1:11" ht="15.75" x14ac:dyDescent="0.25">
      <c r="B2" s="38" t="s">
        <v>0</v>
      </c>
      <c r="C2" s="38"/>
      <c r="D2" s="38"/>
      <c r="E2" s="30"/>
      <c r="F2" s="30"/>
      <c r="G2" s="30"/>
      <c r="H2" s="30"/>
      <c r="I2" s="33"/>
      <c r="J2" s="31"/>
      <c r="K2" s="31"/>
    </row>
    <row r="3" spans="1:11" ht="15" x14ac:dyDescent="0.2">
      <c r="B3" s="38" t="s">
        <v>1</v>
      </c>
      <c r="C3" s="38"/>
      <c r="D3" s="38"/>
      <c r="E3" s="4"/>
      <c r="F3" s="4"/>
      <c r="G3" s="4"/>
      <c r="H3" s="4"/>
      <c r="I3" s="4"/>
      <c r="J3" s="31"/>
      <c r="K3" s="31"/>
    </row>
    <row r="4" spans="1:11" ht="15.75" x14ac:dyDescent="0.25">
      <c r="B4" s="39"/>
      <c r="C4" s="39"/>
      <c r="D4" s="39"/>
      <c r="E4" s="15"/>
      <c r="F4" s="15"/>
      <c r="G4" s="15"/>
      <c r="H4" s="15"/>
      <c r="I4" s="15"/>
      <c r="J4" s="31"/>
      <c r="K4" s="31"/>
    </row>
    <row r="5" spans="1:11" s="1" customFormat="1" ht="17.25" customHeight="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11" s="1" customFormat="1" ht="12.75" customHeight="1" x14ac:dyDescent="0.25">
      <c r="A6" s="41"/>
      <c r="B6" s="41"/>
      <c r="C6" s="41"/>
      <c r="D6" s="41"/>
      <c r="E6" s="41"/>
      <c r="F6" s="41"/>
      <c r="G6" s="41"/>
      <c r="H6" s="41"/>
    </row>
    <row r="7" spans="1:11" s="1" customFormat="1" ht="12" x14ac:dyDescent="0.2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8" spans="1:11" s="1" customFormat="1" ht="12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11" s="1" customFormat="1" ht="15" customHeight="1" x14ac:dyDescent="0.25">
      <c r="A9" s="41" t="s">
        <v>44</v>
      </c>
      <c r="B9" s="41"/>
      <c r="C9" s="41"/>
      <c r="D9" s="41"/>
      <c r="E9" s="41"/>
      <c r="F9" s="41"/>
      <c r="G9" s="41"/>
      <c r="H9" s="41"/>
      <c r="I9" s="4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">
      <c r="A11" s="7" t="s">
        <v>4</v>
      </c>
      <c r="B11" s="37" t="s">
        <v>26</v>
      </c>
      <c r="C11" s="37"/>
      <c r="D11" s="37"/>
      <c r="E11" s="37"/>
      <c r="F11" s="21">
        <v>2022</v>
      </c>
      <c r="G11" s="21">
        <v>2023</v>
      </c>
      <c r="H11" s="21">
        <v>2024</v>
      </c>
      <c r="I11" s="21">
        <v>2025</v>
      </c>
    </row>
    <row r="12" spans="1:11" x14ac:dyDescent="0.2">
      <c r="A12" s="37" t="s">
        <v>27</v>
      </c>
      <c r="B12" s="37"/>
      <c r="C12" s="37"/>
      <c r="D12" s="37"/>
      <c r="E12" s="37"/>
      <c r="F12" s="22">
        <v>1.0375000000000001</v>
      </c>
      <c r="G12" s="22">
        <v>1.0325</v>
      </c>
      <c r="H12" s="22">
        <v>1.0325</v>
      </c>
      <c r="I12" s="22">
        <v>1.0325</v>
      </c>
    </row>
    <row r="13" spans="1:11" x14ac:dyDescent="0.2">
      <c r="A13" s="37" t="s">
        <v>28</v>
      </c>
      <c r="B13" s="37"/>
      <c r="C13" s="37"/>
      <c r="D13" s="37"/>
      <c r="E13" s="37"/>
      <c r="F13" s="22">
        <v>1.03</v>
      </c>
      <c r="G13" s="22">
        <f>F13</f>
        <v>1.03</v>
      </c>
      <c r="H13" s="22">
        <f>F13</f>
        <v>1.03</v>
      </c>
      <c r="I13" s="22">
        <f>G13</f>
        <v>1.03</v>
      </c>
    </row>
    <row r="14" spans="1:11" x14ac:dyDescent="0.2">
      <c r="A14" s="40" t="s">
        <v>40</v>
      </c>
      <c r="B14" s="40"/>
      <c r="C14" s="40"/>
      <c r="D14" s="40"/>
      <c r="E14" s="40"/>
      <c r="F14" s="22">
        <v>1</v>
      </c>
      <c r="G14" s="22">
        <v>1</v>
      </c>
      <c r="H14" s="22">
        <v>1</v>
      </c>
      <c r="I14" s="22">
        <v>1</v>
      </c>
    </row>
    <row r="15" spans="1:11" x14ac:dyDescent="0.2">
      <c r="A15" s="37" t="s">
        <v>29</v>
      </c>
      <c r="B15" s="37"/>
      <c r="C15" s="37"/>
      <c r="D15" s="37"/>
      <c r="E15" s="37"/>
      <c r="F15" s="8">
        <f>F12*F13*F14</f>
        <v>1.0686250000000002</v>
      </c>
      <c r="G15" s="8">
        <f>G12*G13*G14</f>
        <v>1.0634749999999999</v>
      </c>
      <c r="H15" s="8">
        <f>H12*H13*H14</f>
        <v>1.0634749999999999</v>
      </c>
      <c r="I15" s="8">
        <f>I12*I13*I14</f>
        <v>1.0634749999999999</v>
      </c>
    </row>
    <row r="16" spans="1:11" x14ac:dyDescent="0.2">
      <c r="A16" s="9"/>
      <c r="B16" s="9"/>
      <c r="C16" s="9"/>
      <c r="D16" s="9"/>
      <c r="E16" s="9"/>
      <c r="F16" s="9"/>
      <c r="G16" s="9"/>
      <c r="H16" s="1"/>
      <c r="I16" s="1"/>
    </row>
    <row r="17" spans="1:9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  <c r="I17" s="21">
        <v>2025</v>
      </c>
    </row>
    <row r="18" spans="1:9" x14ac:dyDescent="0.2">
      <c r="A18" s="10" t="s">
        <v>11</v>
      </c>
      <c r="B18" s="11">
        <v>6262163.4900000002</v>
      </c>
      <c r="C18" s="11">
        <v>5876884.9199999999</v>
      </c>
      <c r="D18" s="11">
        <v>6572086.1799999997</v>
      </c>
      <c r="E18" s="11">
        <v>6280186.1476350008</v>
      </c>
      <c r="F18" s="11">
        <f>E18*$F$15</f>
        <v>6711163.9220164539</v>
      </c>
      <c r="G18" s="11">
        <f>F18*$G$15</f>
        <v>7137155.0519664483</v>
      </c>
      <c r="H18" s="11">
        <f>G18*$H$15</f>
        <v>7590185.9688900178</v>
      </c>
      <c r="I18" s="11">
        <f>H18*$I$15</f>
        <v>8071973.0232653115</v>
      </c>
    </row>
    <row r="19" spans="1:9" x14ac:dyDescent="0.2">
      <c r="A19" s="10" t="s">
        <v>12</v>
      </c>
      <c r="B19" s="11">
        <v>5009623.12</v>
      </c>
      <c r="C19" s="11">
        <v>5249227.17</v>
      </c>
      <c r="D19" s="11">
        <v>5500268.3399999999</v>
      </c>
      <c r="E19" s="11">
        <v>5609455.3845412508</v>
      </c>
      <c r="F19" s="11">
        <f t="shared" ref="F19:F28" si="0">E19*$F$15</f>
        <v>5994404.2603053953</v>
      </c>
      <c r="G19" s="11">
        <f t="shared" ref="G19:G28" si="1">F19*$G$15</f>
        <v>6374899.0707282797</v>
      </c>
      <c r="H19" s="11">
        <f t="shared" ref="H19:H28" si="2">G19*$H$15</f>
        <v>6779545.7892427566</v>
      </c>
      <c r="I19" s="11">
        <f t="shared" ref="I19:I28" si="3">H19*$I$15</f>
        <v>7209877.4582149405</v>
      </c>
    </row>
    <row r="20" spans="1:9" x14ac:dyDescent="0.2">
      <c r="A20" s="10" t="s">
        <v>13</v>
      </c>
      <c r="B20" s="11">
        <v>4410336.01</v>
      </c>
      <c r="C20" s="11">
        <v>4869381.79</v>
      </c>
      <c r="D20" s="11">
        <v>5343072.2300000004</v>
      </c>
      <c r="E20" s="11">
        <v>5203543.1153387511</v>
      </c>
      <c r="F20" s="11">
        <f t="shared" si="0"/>
        <v>5560636.2616288736</v>
      </c>
      <c r="G20" s="11">
        <f t="shared" si="1"/>
        <v>5913597.648335766</v>
      </c>
      <c r="H20" s="11">
        <f t="shared" si="2"/>
        <v>6288963.2590638781</v>
      </c>
      <c r="I20" s="11">
        <f t="shared" si="3"/>
        <v>6688155.2019329574</v>
      </c>
    </row>
    <row r="21" spans="1:9" x14ac:dyDescent="0.2">
      <c r="A21" s="10" t="s">
        <v>14</v>
      </c>
      <c r="B21" s="11">
        <v>5772165.3399999999</v>
      </c>
      <c r="C21" s="11">
        <v>5880210.1100000003</v>
      </c>
      <c r="D21" s="11">
        <v>4348907.75</v>
      </c>
      <c r="E21" s="11">
        <v>6283739.5287987515</v>
      </c>
      <c r="F21" s="11">
        <f t="shared" si="0"/>
        <v>6714961.1539625665</v>
      </c>
      <c r="G21" s="11">
        <f t="shared" si="1"/>
        <v>7141193.3132103402</v>
      </c>
      <c r="H21" s="11">
        <f t="shared" si="2"/>
        <v>7594480.558766366</v>
      </c>
      <c r="I21" s="11">
        <f t="shared" si="3"/>
        <v>8076540.2122340603</v>
      </c>
    </row>
    <row r="22" spans="1:9" x14ac:dyDescent="0.2">
      <c r="A22" s="10" t="s">
        <v>15</v>
      </c>
      <c r="B22" s="11">
        <v>5323842.6100000003</v>
      </c>
      <c r="C22" s="11">
        <v>5374983.3799999999</v>
      </c>
      <c r="D22" s="11">
        <v>4346929.21</v>
      </c>
      <c r="E22" s="11">
        <v>5743841.6144525008</v>
      </c>
      <c r="F22" s="11">
        <f t="shared" si="0"/>
        <v>6138012.7452443046</v>
      </c>
      <c r="G22" s="11">
        <f t="shared" si="1"/>
        <v>6527623.1042486867</v>
      </c>
      <c r="H22" s="11">
        <f t="shared" si="2"/>
        <v>6941963.9807908721</v>
      </c>
      <c r="I22" s="11">
        <f t="shared" si="3"/>
        <v>7382605.1444715727</v>
      </c>
    </row>
    <row r="23" spans="1:9" x14ac:dyDescent="0.2">
      <c r="A23" s="10" t="s">
        <v>16</v>
      </c>
      <c r="B23" s="11">
        <v>5168863.58</v>
      </c>
      <c r="C23" s="11">
        <v>5480265.9100000001</v>
      </c>
      <c r="D23" s="11">
        <v>4583552.25</v>
      </c>
      <c r="E23" s="11">
        <v>5856349.1580737513</v>
      </c>
      <c r="F23" s="11">
        <f t="shared" si="0"/>
        <v>6258241.1190465633</v>
      </c>
      <c r="G23" s="11">
        <f t="shared" si="1"/>
        <v>6655482.9740780434</v>
      </c>
      <c r="H23" s="11">
        <f t="shared" si="2"/>
        <v>7077939.7558576465</v>
      </c>
      <c r="I23" s="11">
        <f t="shared" si="3"/>
        <v>7527211.9818607103</v>
      </c>
    </row>
    <row r="24" spans="1:9" x14ac:dyDescent="0.2">
      <c r="A24" s="10" t="s">
        <v>17</v>
      </c>
      <c r="B24" s="11">
        <v>5879606.9299999997</v>
      </c>
      <c r="C24" s="11">
        <v>6239589.5599999996</v>
      </c>
      <c r="D24" s="11">
        <v>5911128.1699999999</v>
      </c>
      <c r="E24" s="11">
        <v>6667781.3935550004</v>
      </c>
      <c r="F24" s="11">
        <f t="shared" si="0"/>
        <v>7125357.8916877136</v>
      </c>
      <c r="G24" s="11">
        <f t="shared" si="1"/>
        <v>7577639.983862591</v>
      </c>
      <c r="H24" s="11">
        <f t="shared" si="2"/>
        <v>8058630.6818382684</v>
      </c>
      <c r="I24" s="11">
        <f t="shared" si="3"/>
        <v>8570152.2643679529</v>
      </c>
    </row>
    <row r="25" spans="1:9" x14ac:dyDescent="0.2">
      <c r="A25" s="10" t="s">
        <v>18</v>
      </c>
      <c r="B25" s="11">
        <v>5486399.6299999999</v>
      </c>
      <c r="C25" s="11">
        <v>5746117.1900000004</v>
      </c>
      <c r="D25" s="11">
        <v>6003819.71</v>
      </c>
      <c r="E25" s="11">
        <v>6140444.4821637515</v>
      </c>
      <c r="F25" s="11">
        <f t="shared" si="0"/>
        <v>6561832.4847522397</v>
      </c>
      <c r="G25" s="11">
        <f t="shared" si="1"/>
        <v>6978344.8017218877</v>
      </c>
      <c r="H25" s="11">
        <f t="shared" si="2"/>
        <v>7421295.2380111841</v>
      </c>
      <c r="I25" s="11">
        <f t="shared" si="3"/>
        <v>7892361.9532439439</v>
      </c>
    </row>
    <row r="26" spans="1:9" x14ac:dyDescent="0.2">
      <c r="A26" s="10" t="s">
        <v>19</v>
      </c>
      <c r="B26" s="11">
        <v>4942642.7699999996</v>
      </c>
      <c r="C26" s="11">
        <v>5971020.4699999997</v>
      </c>
      <c r="D26" s="11">
        <v>6211674.8700000001</v>
      </c>
      <c r="E26" s="11">
        <v>6380781.7497537509</v>
      </c>
      <c r="F26" s="11">
        <f t="shared" si="0"/>
        <v>6818662.8973306026</v>
      </c>
      <c r="G26" s="11">
        <f t="shared" si="1"/>
        <v>7251477.5247386619</v>
      </c>
      <c r="H26" s="11">
        <f t="shared" si="2"/>
        <v>7711765.0606214479</v>
      </c>
      <c r="I26" s="11">
        <f t="shared" si="3"/>
        <v>8201269.3478443939</v>
      </c>
    </row>
    <row r="27" spans="1:9" x14ac:dyDescent="0.2">
      <c r="A27" s="10" t="s">
        <v>20</v>
      </c>
      <c r="B27" s="11">
        <v>5747673.96</v>
      </c>
      <c r="C27" s="11">
        <v>6009832.3700000001</v>
      </c>
      <c r="D27" s="11">
        <v>5786847.2400000002</v>
      </c>
      <c r="E27" s="11">
        <v>6422257.1163912509</v>
      </c>
      <c r="F27" s="11">
        <f t="shared" si="0"/>
        <v>6862984.5110036014</v>
      </c>
      <c r="G27" s="11">
        <f t="shared" si="1"/>
        <v>7298612.4528395543</v>
      </c>
      <c r="H27" s="11">
        <f t="shared" si="2"/>
        <v>7761891.8782835444</v>
      </c>
      <c r="I27" s="11">
        <f t="shared" si="3"/>
        <v>8254577.9652575916</v>
      </c>
    </row>
    <row r="28" spans="1:9" x14ac:dyDescent="0.2">
      <c r="A28" s="10" t="s">
        <v>21</v>
      </c>
      <c r="B28" s="11">
        <v>5342726.3099999996</v>
      </c>
      <c r="C28" s="11">
        <v>6223604.96</v>
      </c>
      <c r="D28" s="11">
        <v>6169530.3600000003</v>
      </c>
      <c r="E28" s="11">
        <v>6650699.8503800007</v>
      </c>
      <c r="F28" s="11">
        <f t="shared" si="0"/>
        <v>7107104.1276123291</v>
      </c>
      <c r="G28" s="11">
        <f t="shared" si="1"/>
        <v>7558227.5621125214</v>
      </c>
      <c r="H28" s="11">
        <f t="shared" si="2"/>
        <v>8037986.056617613</v>
      </c>
      <c r="I28" s="11">
        <f t="shared" si="3"/>
        <v>8548197.2215614151</v>
      </c>
    </row>
    <row r="29" spans="1:9" x14ac:dyDescent="0.2">
      <c r="A29" s="10" t="s">
        <v>22</v>
      </c>
      <c r="B29" s="11">
        <v>5656107.0599999996</v>
      </c>
      <c r="C29" s="11">
        <v>6469013.0899999999</v>
      </c>
      <c r="D29" s="11">
        <v>6285618.0999999996</v>
      </c>
      <c r="E29" s="11">
        <v>6912920.4633012507</v>
      </c>
      <c r="F29" s="11">
        <f>E29*$F$15-681</f>
        <v>7386638.6300953003</v>
      </c>
      <c r="G29" s="11">
        <f>F29*$G$15+241</f>
        <v>7855746.517140599</v>
      </c>
      <c r="H29" s="11">
        <f>G29*$H$15+961.74</f>
        <v>8355351.7673160983</v>
      </c>
      <c r="I29" s="11">
        <f>H29*$I$15-629.5</f>
        <v>8885078.2207464874</v>
      </c>
    </row>
    <row r="30" spans="1:9" x14ac:dyDescent="0.2">
      <c r="A30" s="10" t="s">
        <v>23</v>
      </c>
      <c r="B30" s="12">
        <f t="shared" ref="B30:H30" si="4">SUM(B18:B29)</f>
        <v>65002150.81000001</v>
      </c>
      <c r="C30" s="12">
        <f t="shared" si="4"/>
        <v>69390130.919999987</v>
      </c>
      <c r="D30" s="12">
        <f t="shared" si="4"/>
        <v>67063434.410000004</v>
      </c>
      <c r="E30" s="12">
        <f t="shared" si="4"/>
        <v>74152000.004385009</v>
      </c>
      <c r="F30" s="12">
        <f>SUM(F18:F29)</f>
        <v>79240000.004685938</v>
      </c>
      <c r="G30" s="12">
        <f t="shared" si="4"/>
        <v>84270000.00498338</v>
      </c>
      <c r="H30" s="12">
        <f t="shared" si="4"/>
        <v>89619999.995299697</v>
      </c>
      <c r="I30" s="12">
        <f t="shared" ref="I30" si="5">SUM(I18:I29)</f>
        <v>95307999.995001331</v>
      </c>
    </row>
    <row r="31" spans="1:9" ht="15" customHeight="1" x14ac:dyDescent="0.2">
      <c r="A31" s="1"/>
      <c r="B31" s="1"/>
      <c r="C31" s="24"/>
      <c r="D31" s="24"/>
      <c r="E31" s="24"/>
      <c r="F31" s="24"/>
      <c r="G31" s="24"/>
      <c r="H31" s="24"/>
      <c r="I31" s="24"/>
    </row>
    <row r="32" spans="1:9" s="18" customFormat="1" ht="11.25" x14ac:dyDescent="0.2">
      <c r="A32" s="17" t="s">
        <v>24</v>
      </c>
      <c r="E32" s="26"/>
      <c r="F32" s="19"/>
      <c r="G32" s="19"/>
      <c r="H32" s="19"/>
      <c r="I32" s="19"/>
    </row>
    <row r="33" spans="1:9" s="18" customFormat="1" ht="18.75" customHeight="1" x14ac:dyDescent="0.2">
      <c r="A33" s="35" t="s">
        <v>47</v>
      </c>
      <c r="B33" s="35"/>
      <c r="C33" s="35"/>
      <c r="D33" s="35"/>
      <c r="E33" s="35"/>
      <c r="F33" s="35"/>
      <c r="G33" s="35"/>
      <c r="H33" s="35"/>
    </row>
    <row r="34" spans="1:9" s="18" customFormat="1" ht="17.25" customHeight="1" x14ac:dyDescent="0.2">
      <c r="A34" s="35" t="s">
        <v>48</v>
      </c>
      <c r="B34" s="35"/>
      <c r="C34" s="35"/>
      <c r="D34" s="35"/>
      <c r="E34" s="35"/>
      <c r="F34" s="35"/>
      <c r="G34" s="35"/>
      <c r="H34" s="35"/>
    </row>
    <row r="35" spans="1:9" s="18" customFormat="1" ht="16.5" customHeight="1" x14ac:dyDescent="0.2">
      <c r="A35" s="36" t="s">
        <v>46</v>
      </c>
      <c r="B35" s="36"/>
      <c r="C35" s="36"/>
      <c r="D35" s="36"/>
      <c r="E35" s="36"/>
      <c r="F35" s="36"/>
      <c r="G35" s="36"/>
      <c r="H35" s="36"/>
    </row>
    <row r="36" spans="1:9" s="1" customFormat="1" ht="12" x14ac:dyDescent="0.2">
      <c r="A36" s="27"/>
      <c r="B36" s="27"/>
      <c r="C36" s="27"/>
      <c r="D36" s="27"/>
      <c r="E36" s="27"/>
      <c r="F36" s="27"/>
      <c r="G36" s="27"/>
      <c r="H36" s="27"/>
      <c r="I36" s="34"/>
    </row>
    <row r="37" spans="1:9" x14ac:dyDescent="0.2">
      <c r="F37" s="20"/>
      <c r="G37" s="20"/>
    </row>
  </sheetData>
  <mergeCells count="16">
    <mergeCell ref="B2:D2"/>
    <mergeCell ref="B3:D3"/>
    <mergeCell ref="B4:D4"/>
    <mergeCell ref="A13:E13"/>
    <mergeCell ref="A15:E15"/>
    <mergeCell ref="B11:E11"/>
    <mergeCell ref="A12:E12"/>
    <mergeCell ref="A6:H6"/>
    <mergeCell ref="A14:E14"/>
    <mergeCell ref="A5:I5"/>
    <mergeCell ref="A34:H34"/>
    <mergeCell ref="A33:H33"/>
    <mergeCell ref="A35:H35"/>
    <mergeCell ref="A7:I7"/>
    <mergeCell ref="A8:I8"/>
    <mergeCell ref="A9:I9"/>
  </mergeCells>
  <printOptions horizontalCentered="1"/>
  <pageMargins left="0.31" right="0.27" top="0.78749999999999998" bottom="0.78749999999999998" header="0.51180555555555562" footer="0.5118055555555556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A5" sqref="A5:I5"/>
    </sheetView>
  </sheetViews>
  <sheetFormatPr defaultRowHeight="12.75" x14ac:dyDescent="0.2"/>
  <cols>
    <col min="1" max="1" width="14" customWidth="1"/>
    <col min="2" max="9" width="14.28515625" customWidth="1"/>
  </cols>
  <sheetData>
    <row r="1" spans="1:10" ht="15" x14ac:dyDescent="0.25">
      <c r="A1" s="30"/>
      <c r="B1" s="30"/>
      <c r="C1" s="30"/>
      <c r="D1" s="30"/>
      <c r="E1" s="30"/>
      <c r="F1" s="30"/>
      <c r="G1" s="30"/>
      <c r="H1" s="30"/>
      <c r="I1" s="33"/>
      <c r="J1" s="15"/>
    </row>
    <row r="2" spans="1:10" ht="15.75" x14ac:dyDescent="0.25">
      <c r="A2" s="30"/>
      <c r="B2" s="38" t="s">
        <v>0</v>
      </c>
      <c r="C2" s="38"/>
      <c r="D2" s="38"/>
      <c r="E2" s="30"/>
      <c r="F2" s="30"/>
      <c r="G2" s="30"/>
      <c r="H2" s="30"/>
      <c r="I2" s="33"/>
      <c r="J2" s="15"/>
    </row>
    <row r="3" spans="1:10" ht="15" x14ac:dyDescent="0.2">
      <c r="A3" s="4"/>
      <c r="B3" s="38" t="s">
        <v>1</v>
      </c>
      <c r="C3" s="38"/>
      <c r="D3" s="38"/>
      <c r="E3" s="4"/>
      <c r="F3" s="4"/>
      <c r="G3" s="4"/>
      <c r="H3" s="4"/>
      <c r="I3" s="4"/>
      <c r="J3" s="15"/>
    </row>
    <row r="4" spans="1:10" ht="15.75" x14ac:dyDescent="0.25">
      <c r="A4" s="15"/>
      <c r="B4" s="39"/>
      <c r="C4" s="39"/>
      <c r="D4" s="39"/>
      <c r="E4" s="15"/>
      <c r="F4" s="15"/>
      <c r="G4" s="15"/>
      <c r="H4" s="15"/>
      <c r="I4" s="15"/>
      <c r="J4" s="15"/>
    </row>
    <row r="5" spans="1:10" s="1" customFormat="1" ht="18" customHeight="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10" s="1" customFormat="1" ht="12.75" customHeight="1" x14ac:dyDescent="0.25">
      <c r="A6" s="41"/>
      <c r="B6" s="41"/>
      <c r="C6" s="41"/>
      <c r="D6" s="41"/>
      <c r="E6" s="41"/>
      <c r="F6" s="41"/>
      <c r="G6" s="41"/>
      <c r="H6" s="41"/>
    </row>
    <row r="7" spans="1:10" s="1" customFormat="1" ht="12" x14ac:dyDescent="0.2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8" spans="1:10" s="1" customFormat="1" ht="12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10" s="1" customFormat="1" ht="15" customHeight="1" x14ac:dyDescent="0.25">
      <c r="A9" s="41" t="s">
        <v>44</v>
      </c>
      <c r="B9" s="41"/>
      <c r="C9" s="41"/>
      <c r="D9" s="41"/>
      <c r="E9" s="41"/>
      <c r="F9" s="41"/>
      <c r="G9" s="41"/>
      <c r="H9" s="41"/>
      <c r="I9" s="41"/>
    </row>
    <row r="10" spans="1:10" ht="15" x14ac:dyDescent="0.25">
      <c r="A10" s="41"/>
      <c r="B10" s="41"/>
      <c r="C10" s="41"/>
      <c r="D10" s="41"/>
      <c r="E10" s="41"/>
      <c r="F10" s="41"/>
      <c r="G10" s="41"/>
      <c r="H10" s="41"/>
      <c r="I10" s="15"/>
      <c r="J10" s="15"/>
    </row>
    <row r="11" spans="1:10" ht="12.75" customHeight="1" x14ac:dyDescent="0.2">
      <c r="A11" s="7" t="s">
        <v>4</v>
      </c>
      <c r="B11" s="37" t="s">
        <v>30</v>
      </c>
      <c r="C11" s="37"/>
      <c r="D11" s="37"/>
      <c r="E11" s="37"/>
      <c r="F11" s="21">
        <v>2022</v>
      </c>
      <c r="G11" s="21">
        <v>2023</v>
      </c>
      <c r="H11" s="21">
        <v>2024</v>
      </c>
      <c r="I11" s="21">
        <v>2025</v>
      </c>
    </row>
    <row r="12" spans="1:10" x14ac:dyDescent="0.2">
      <c r="A12" s="37" t="s">
        <v>27</v>
      </c>
      <c r="B12" s="37"/>
      <c r="C12" s="37"/>
      <c r="D12" s="37"/>
      <c r="E12" s="37"/>
      <c r="F12" s="22">
        <v>1.0375000000000001</v>
      </c>
      <c r="G12" s="22">
        <v>1.0325</v>
      </c>
      <c r="H12" s="22">
        <v>1.0325</v>
      </c>
      <c r="I12" s="22">
        <v>1.0325</v>
      </c>
    </row>
    <row r="13" spans="1:10" x14ac:dyDescent="0.2">
      <c r="A13" s="37" t="s">
        <v>31</v>
      </c>
      <c r="B13" s="37"/>
      <c r="C13" s="37"/>
      <c r="D13" s="37"/>
      <c r="E13" s="37"/>
      <c r="F13" s="22">
        <v>1</v>
      </c>
      <c r="G13" s="22">
        <v>1</v>
      </c>
      <c r="H13" s="22">
        <v>1</v>
      </c>
      <c r="I13" s="22">
        <v>1</v>
      </c>
    </row>
    <row r="14" spans="1:10" x14ac:dyDescent="0.2">
      <c r="A14" s="40" t="s">
        <v>41</v>
      </c>
      <c r="B14" s="40"/>
      <c r="C14" s="40"/>
      <c r="D14" s="40"/>
      <c r="E14" s="40"/>
      <c r="F14" s="22">
        <v>1</v>
      </c>
      <c r="G14" s="22">
        <v>1</v>
      </c>
      <c r="H14" s="22">
        <v>1</v>
      </c>
      <c r="I14" s="22">
        <v>1</v>
      </c>
    </row>
    <row r="15" spans="1:10" x14ac:dyDescent="0.2">
      <c r="A15" s="37" t="s">
        <v>32</v>
      </c>
      <c r="B15" s="37"/>
      <c r="C15" s="37"/>
      <c r="D15" s="37"/>
      <c r="E15" s="37"/>
      <c r="F15" s="8">
        <f>F12*F13*F14</f>
        <v>1.0375000000000001</v>
      </c>
      <c r="G15" s="8">
        <f>G12*G13*G14</f>
        <v>1.0325</v>
      </c>
      <c r="H15" s="8">
        <f>H12*H13*H14</f>
        <v>1.0325</v>
      </c>
      <c r="I15" s="8">
        <f>I12*I13*I14</f>
        <v>1.0325</v>
      </c>
    </row>
    <row r="16" spans="1:10" x14ac:dyDescent="0.2">
      <c r="A16" s="9"/>
      <c r="B16" s="9"/>
      <c r="C16" s="9"/>
      <c r="D16" s="9"/>
      <c r="E16" s="9"/>
      <c r="F16" s="9"/>
      <c r="G16" s="1"/>
      <c r="H16" s="1"/>
      <c r="I16" s="1"/>
    </row>
    <row r="17" spans="1:9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  <c r="I17" s="21">
        <v>2025</v>
      </c>
    </row>
    <row r="18" spans="1:9" x14ac:dyDescent="0.2">
      <c r="A18" s="10" t="s">
        <v>11</v>
      </c>
      <c r="B18" s="11">
        <v>5644793.6600000001</v>
      </c>
      <c r="C18" s="11">
        <v>6609920.3799999999</v>
      </c>
      <c r="D18" s="11">
        <v>5999124.5999999996</v>
      </c>
      <c r="E18" s="11">
        <v>6857792.3942500008</v>
      </c>
      <c r="F18" s="11">
        <f>E18*$F$15</f>
        <v>7114959.6090343762</v>
      </c>
      <c r="G18" s="11">
        <f>F18*$G$15</f>
        <v>7346195.7963279933</v>
      </c>
      <c r="H18" s="11">
        <f>G18*$H$15</f>
        <v>7584947.1597086526</v>
      </c>
      <c r="I18" s="11">
        <f>H18*$I$15</f>
        <v>7831457.9423991833</v>
      </c>
    </row>
    <row r="19" spans="1:9" x14ac:dyDescent="0.2">
      <c r="A19" s="10" t="s">
        <v>12</v>
      </c>
      <c r="B19" s="11">
        <v>7379510.7199999997</v>
      </c>
      <c r="C19" s="11">
        <v>7260601.7599999998</v>
      </c>
      <c r="D19" s="11">
        <v>8668467.2599999998</v>
      </c>
      <c r="E19" s="11">
        <v>7532874.3260000004</v>
      </c>
      <c r="F19" s="11">
        <f t="shared" ref="F19:F28" si="0">E19*$F$15</f>
        <v>7815357.1132250009</v>
      </c>
      <c r="G19" s="11">
        <f t="shared" ref="G19:G28" si="1">F19*$G$15</f>
        <v>8069356.2194048129</v>
      </c>
      <c r="H19" s="11">
        <f t="shared" ref="H19:H28" si="2">G19*$H$15</f>
        <v>8331610.2965354687</v>
      </c>
      <c r="I19" s="11">
        <f t="shared" ref="I19:I28" si="3">H19*$I$15</f>
        <v>8602387.6311728712</v>
      </c>
    </row>
    <row r="20" spans="1:9" x14ac:dyDescent="0.2">
      <c r="A20" s="10" t="s">
        <v>13</v>
      </c>
      <c r="B20" s="11">
        <v>4969295.7300000004</v>
      </c>
      <c r="C20" s="11">
        <v>5436325.4100000001</v>
      </c>
      <c r="D20" s="11">
        <v>5068692.7</v>
      </c>
      <c r="E20" s="11">
        <v>5640187.6128750006</v>
      </c>
      <c r="F20" s="11">
        <f t="shared" si="0"/>
        <v>5851694.6483578132</v>
      </c>
      <c r="G20" s="11">
        <f t="shared" si="1"/>
        <v>6041874.7244294416</v>
      </c>
      <c r="H20" s="11">
        <f t="shared" si="2"/>
        <v>6238235.6529733986</v>
      </c>
      <c r="I20" s="11">
        <f t="shared" si="3"/>
        <v>6440978.3116950337</v>
      </c>
    </row>
    <row r="21" spans="1:9" x14ac:dyDescent="0.2">
      <c r="A21" s="10" t="s">
        <v>14</v>
      </c>
      <c r="B21" s="11">
        <v>5210144.66</v>
      </c>
      <c r="C21" s="11">
        <v>5303733.78</v>
      </c>
      <c r="D21" s="11">
        <v>4968440.92</v>
      </c>
      <c r="E21" s="11">
        <v>5502623.7967500007</v>
      </c>
      <c r="F21" s="11">
        <f t="shared" si="0"/>
        <v>5708972.189128126</v>
      </c>
      <c r="G21" s="11">
        <f t="shared" si="1"/>
        <v>5894513.7852747897</v>
      </c>
      <c r="H21" s="11">
        <f t="shared" si="2"/>
        <v>6086085.4832962202</v>
      </c>
      <c r="I21" s="11">
        <f t="shared" si="3"/>
        <v>6283883.2615033472</v>
      </c>
    </row>
    <row r="22" spans="1:9" x14ac:dyDescent="0.2">
      <c r="A22" s="10" t="s">
        <v>15</v>
      </c>
      <c r="B22" s="11">
        <v>6394113.29</v>
      </c>
      <c r="C22" s="11">
        <v>6806418.1299999999</v>
      </c>
      <c r="D22" s="11">
        <v>5190895.99</v>
      </c>
      <c r="E22" s="11">
        <v>7061658.8098750003</v>
      </c>
      <c r="F22" s="11">
        <f t="shared" si="0"/>
        <v>7326471.0152453138</v>
      </c>
      <c r="G22" s="11">
        <f t="shared" si="1"/>
        <v>7564581.3232407859</v>
      </c>
      <c r="H22" s="11">
        <f t="shared" si="2"/>
        <v>7810430.2162461113</v>
      </c>
      <c r="I22" s="11">
        <f t="shared" si="3"/>
        <v>8064269.1982741095</v>
      </c>
    </row>
    <row r="23" spans="1:9" x14ac:dyDescent="0.2">
      <c r="A23" s="10" t="s">
        <v>16</v>
      </c>
      <c r="B23" s="11">
        <v>5987783.04</v>
      </c>
      <c r="C23" s="11">
        <v>5361400.6399999997</v>
      </c>
      <c r="D23" s="11">
        <v>4225667.78</v>
      </c>
      <c r="E23" s="11">
        <v>5562453.1639999999</v>
      </c>
      <c r="F23" s="11">
        <f t="shared" si="0"/>
        <v>5771045.1576500004</v>
      </c>
      <c r="G23" s="11">
        <f t="shared" si="1"/>
        <v>5958604.1252736254</v>
      </c>
      <c r="H23" s="11">
        <f t="shared" si="2"/>
        <v>6152258.7593450183</v>
      </c>
      <c r="I23" s="11">
        <f t="shared" si="3"/>
        <v>6352207.1690237308</v>
      </c>
    </row>
    <row r="24" spans="1:9" x14ac:dyDescent="0.2">
      <c r="A24" s="10" t="s">
        <v>17</v>
      </c>
      <c r="B24" s="11">
        <v>6897668.8300000001</v>
      </c>
      <c r="C24" s="11">
        <v>7331695.3200000003</v>
      </c>
      <c r="D24" s="11">
        <v>7284619.0499999998</v>
      </c>
      <c r="E24" s="11">
        <v>7606633.8945000013</v>
      </c>
      <c r="F24" s="11">
        <f t="shared" si="0"/>
        <v>7891882.6655437518</v>
      </c>
      <c r="G24" s="11">
        <f t="shared" si="1"/>
        <v>8148368.8521739235</v>
      </c>
      <c r="H24" s="11">
        <f t="shared" si="2"/>
        <v>8413190.8398695756</v>
      </c>
      <c r="I24" s="11">
        <f t="shared" si="3"/>
        <v>8686619.5421653371</v>
      </c>
    </row>
    <row r="25" spans="1:9" x14ac:dyDescent="0.2">
      <c r="A25" s="10" t="s">
        <v>18</v>
      </c>
      <c r="B25" s="11">
        <v>5130444.4400000004</v>
      </c>
      <c r="C25" s="11">
        <v>5351637.6500000004</v>
      </c>
      <c r="D25" s="11">
        <v>4627365.55</v>
      </c>
      <c r="E25" s="11">
        <v>5552324.0618750006</v>
      </c>
      <c r="F25" s="11">
        <f t="shared" si="0"/>
        <v>5760536.2141953139</v>
      </c>
      <c r="G25" s="11">
        <f t="shared" si="1"/>
        <v>5947753.6411566613</v>
      </c>
      <c r="H25" s="11">
        <f t="shared" si="2"/>
        <v>6141055.6344942525</v>
      </c>
      <c r="I25" s="11">
        <f t="shared" si="3"/>
        <v>6340639.9426153153</v>
      </c>
    </row>
    <row r="26" spans="1:9" x14ac:dyDescent="0.2">
      <c r="A26" s="10" t="s">
        <v>19</v>
      </c>
      <c r="B26" s="11">
        <v>3869385.1</v>
      </c>
      <c r="C26" s="11">
        <v>4763746.74</v>
      </c>
      <c r="D26" s="11">
        <v>3727383.72</v>
      </c>
      <c r="E26" s="11">
        <v>4942387.2427500002</v>
      </c>
      <c r="F26" s="11">
        <f t="shared" si="0"/>
        <v>5127726.7643531254</v>
      </c>
      <c r="G26" s="11">
        <f t="shared" si="1"/>
        <v>5294377.8841946023</v>
      </c>
      <c r="H26" s="11">
        <f t="shared" si="2"/>
        <v>5466445.1654309267</v>
      </c>
      <c r="I26" s="11">
        <f t="shared" si="3"/>
        <v>5644104.6333074318</v>
      </c>
    </row>
    <row r="27" spans="1:9" x14ac:dyDescent="0.2">
      <c r="A27" s="10" t="s">
        <v>20</v>
      </c>
      <c r="B27" s="11">
        <v>4395596.38</v>
      </c>
      <c r="C27" s="11">
        <v>4385647.55</v>
      </c>
      <c r="D27" s="11">
        <v>5015553.9000000004</v>
      </c>
      <c r="E27" s="11">
        <v>4550109.3331249999</v>
      </c>
      <c r="F27" s="11">
        <f t="shared" si="0"/>
        <v>4720738.4331171876</v>
      </c>
      <c r="G27" s="11">
        <f t="shared" si="1"/>
        <v>4874162.4321934963</v>
      </c>
      <c r="H27" s="11">
        <f t="shared" si="2"/>
        <v>5032572.711239785</v>
      </c>
      <c r="I27" s="11">
        <f t="shared" si="3"/>
        <v>5196131.3243550779</v>
      </c>
    </row>
    <row r="28" spans="1:9" x14ac:dyDescent="0.2">
      <c r="A28" s="10" t="s">
        <v>21</v>
      </c>
      <c r="B28" s="11">
        <v>5521391.9000000004</v>
      </c>
      <c r="C28" s="11">
        <v>5951951.2699999996</v>
      </c>
      <c r="D28" s="11">
        <v>6647736.8200000003</v>
      </c>
      <c r="E28" s="11">
        <v>6175149.4426250001</v>
      </c>
      <c r="F28" s="11">
        <f t="shared" si="0"/>
        <v>6406717.5467234384</v>
      </c>
      <c r="G28" s="11">
        <f t="shared" si="1"/>
        <v>6614935.8669919502</v>
      </c>
      <c r="H28" s="11">
        <f t="shared" si="2"/>
        <v>6829921.2826691885</v>
      </c>
      <c r="I28" s="11">
        <f t="shared" si="3"/>
        <v>7051893.724355937</v>
      </c>
    </row>
    <row r="29" spans="1:9" x14ac:dyDescent="0.2">
      <c r="A29" s="10" t="s">
        <v>22</v>
      </c>
      <c r="B29" s="11">
        <v>9662473.25</v>
      </c>
      <c r="C29" s="11">
        <v>10147094.390000001</v>
      </c>
      <c r="D29" s="11">
        <v>9912289.0700000003</v>
      </c>
      <c r="E29" s="11">
        <v>10525805.919625001</v>
      </c>
      <c r="F29" s="11">
        <f>E29*$F$15-625</f>
        <v>10919898.641610939</v>
      </c>
      <c r="G29" s="11">
        <f>F29*$G$15+480</f>
        <v>11275275.347463295</v>
      </c>
      <c r="H29" s="11">
        <f>G29*$H$15-475</f>
        <v>11641246.796255851</v>
      </c>
      <c r="I29" s="11">
        <f>H29*$I$15-160</f>
        <v>12019427.317134166</v>
      </c>
    </row>
    <row r="30" spans="1:9" x14ac:dyDescent="0.2">
      <c r="A30" s="10" t="s">
        <v>23</v>
      </c>
      <c r="B30" s="12">
        <f t="shared" ref="B30:H30" si="4">SUM(B18:B29)</f>
        <v>71062601</v>
      </c>
      <c r="C30" s="12">
        <f t="shared" si="4"/>
        <v>74710173.019999996</v>
      </c>
      <c r="D30" s="12">
        <f t="shared" si="4"/>
        <v>71336237.359999985</v>
      </c>
      <c r="E30" s="12">
        <f t="shared" si="4"/>
        <v>77509999.998250023</v>
      </c>
      <c r="F30" s="12">
        <f t="shared" si="4"/>
        <v>80415999.998184383</v>
      </c>
      <c r="G30" s="12">
        <f t="shared" si="4"/>
        <v>83029999.998125374</v>
      </c>
      <c r="H30" s="12">
        <f t="shared" si="4"/>
        <v>85727999.998064458</v>
      </c>
      <c r="I30" s="12">
        <f t="shared" ref="I30" si="5">SUM(I18:I29)</f>
        <v>88513999.998001546</v>
      </c>
    </row>
    <row r="31" spans="1:9" ht="18.75" customHeight="1" x14ac:dyDescent="0.2">
      <c r="A31" s="1"/>
      <c r="B31" s="1"/>
      <c r="C31" s="24"/>
      <c r="D31" s="24"/>
      <c r="E31" s="24"/>
      <c r="F31" s="24"/>
      <c r="G31" s="24"/>
      <c r="H31" s="24"/>
      <c r="I31" s="24"/>
    </row>
    <row r="32" spans="1:9" s="18" customFormat="1" ht="11.25" x14ac:dyDescent="0.2">
      <c r="A32" s="17" t="s">
        <v>24</v>
      </c>
      <c r="D32" s="26"/>
      <c r="E32" s="26"/>
      <c r="F32" s="19"/>
      <c r="G32" s="19"/>
      <c r="H32" s="19"/>
      <c r="I32" s="19"/>
    </row>
    <row r="33" spans="1:8" s="18" customFormat="1" ht="16.5" customHeight="1" x14ac:dyDescent="0.2">
      <c r="A33" s="35" t="s">
        <v>45</v>
      </c>
      <c r="B33" s="35"/>
      <c r="C33" s="35"/>
      <c r="D33" s="35"/>
      <c r="E33" s="35"/>
      <c r="F33" s="35"/>
      <c r="G33" s="35"/>
      <c r="H33" s="35"/>
    </row>
    <row r="34" spans="1:8" s="18" customFormat="1" ht="16.5" customHeight="1" x14ac:dyDescent="0.2">
      <c r="A34" s="35" t="s">
        <v>48</v>
      </c>
      <c r="B34" s="35"/>
      <c r="C34" s="35"/>
      <c r="D34" s="35"/>
      <c r="E34" s="35"/>
      <c r="F34" s="35"/>
      <c r="G34" s="35"/>
      <c r="H34" s="35"/>
    </row>
    <row r="35" spans="1:8" s="18" customFormat="1" ht="16.5" customHeight="1" x14ac:dyDescent="0.2">
      <c r="A35" s="36" t="s">
        <v>46</v>
      </c>
      <c r="B35" s="36"/>
      <c r="C35" s="36"/>
      <c r="D35" s="36"/>
      <c r="E35" s="36"/>
      <c r="F35" s="36"/>
      <c r="G35" s="36"/>
      <c r="H35" s="36"/>
    </row>
  </sheetData>
  <mergeCells count="17">
    <mergeCell ref="B11:E11"/>
    <mergeCell ref="A12:E12"/>
    <mergeCell ref="B2:D2"/>
    <mergeCell ref="B3:D3"/>
    <mergeCell ref="B4:D4"/>
    <mergeCell ref="A10:H10"/>
    <mergeCell ref="A6:H6"/>
    <mergeCell ref="A7:I7"/>
    <mergeCell ref="A8:I8"/>
    <mergeCell ref="A9:I9"/>
    <mergeCell ref="A5:I5"/>
    <mergeCell ref="A33:H33"/>
    <mergeCell ref="A35:H35"/>
    <mergeCell ref="A34:H34"/>
    <mergeCell ref="A13:E13"/>
    <mergeCell ref="A14:E14"/>
    <mergeCell ref="A15:E15"/>
  </mergeCells>
  <printOptions horizontalCentered="1"/>
  <pageMargins left="0.35" right="0.34" top="0.78749999999999998" bottom="0.5" header="0.51180555555555562" footer="0.23"/>
  <pageSetup paperSize="9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5" sqref="A5:I5"/>
    </sheetView>
  </sheetViews>
  <sheetFormatPr defaultRowHeight="12.75" x14ac:dyDescent="0.2"/>
  <cols>
    <col min="1" max="1" width="14.42578125" customWidth="1"/>
    <col min="2" max="9" width="14.28515625" customWidth="1"/>
  </cols>
  <sheetData>
    <row r="1" spans="1:10" ht="15" x14ac:dyDescent="0.25">
      <c r="A1" s="30"/>
      <c r="B1" s="30"/>
      <c r="C1" s="30"/>
      <c r="D1" s="30"/>
      <c r="E1" s="30"/>
      <c r="F1" s="30"/>
      <c r="G1" s="30"/>
      <c r="H1" s="30"/>
      <c r="I1" s="33"/>
      <c r="J1" s="15"/>
    </row>
    <row r="2" spans="1:10" ht="15.75" x14ac:dyDescent="0.25">
      <c r="A2" s="30"/>
      <c r="B2" s="38" t="s">
        <v>0</v>
      </c>
      <c r="C2" s="38"/>
      <c r="D2" s="38"/>
      <c r="E2" s="30"/>
      <c r="F2" s="30"/>
      <c r="G2" s="30"/>
      <c r="H2" s="30"/>
      <c r="I2" s="33"/>
      <c r="J2" s="15"/>
    </row>
    <row r="3" spans="1:10" ht="15" x14ac:dyDescent="0.2">
      <c r="A3" s="4"/>
      <c r="B3" s="38" t="s">
        <v>1</v>
      </c>
      <c r="C3" s="38"/>
      <c r="D3" s="38"/>
      <c r="E3" s="4"/>
      <c r="F3" s="4"/>
      <c r="G3" s="4"/>
      <c r="H3" s="4"/>
      <c r="I3" s="4"/>
      <c r="J3" s="15"/>
    </row>
    <row r="4" spans="1:10" ht="15.75" x14ac:dyDescent="0.25">
      <c r="A4" s="15"/>
      <c r="B4" s="39"/>
      <c r="C4" s="39"/>
      <c r="D4" s="39"/>
      <c r="E4" s="15"/>
      <c r="F4" s="15"/>
      <c r="G4" s="15"/>
      <c r="H4" s="15"/>
      <c r="I4" s="15"/>
      <c r="J4" s="15"/>
    </row>
    <row r="5" spans="1:10" s="1" customFormat="1" ht="21.75" customHeight="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10" s="1" customFormat="1" ht="12.75" customHeight="1" x14ac:dyDescent="0.25">
      <c r="A6" s="41"/>
      <c r="B6" s="41"/>
      <c r="C6" s="41"/>
      <c r="D6" s="41"/>
      <c r="E6" s="41"/>
      <c r="F6" s="41"/>
      <c r="G6" s="41"/>
      <c r="H6" s="41"/>
    </row>
    <row r="7" spans="1:10" s="1" customFormat="1" ht="12" x14ac:dyDescent="0.2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8" spans="1:10" s="1" customFormat="1" ht="12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10" s="1" customFormat="1" ht="15" customHeight="1" x14ac:dyDescent="0.25">
      <c r="A9" s="41" t="s">
        <v>44</v>
      </c>
      <c r="B9" s="41"/>
      <c r="C9" s="41"/>
      <c r="D9" s="41"/>
      <c r="E9" s="41"/>
      <c r="F9" s="41"/>
      <c r="G9" s="41"/>
      <c r="H9" s="41"/>
      <c r="I9" s="41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2">
      <c r="A11" s="7" t="s">
        <v>4</v>
      </c>
      <c r="B11" s="37" t="s">
        <v>33</v>
      </c>
      <c r="C11" s="37"/>
      <c r="D11" s="37"/>
      <c r="E11" s="37"/>
      <c r="F11" s="21">
        <v>2022</v>
      </c>
      <c r="G11" s="21">
        <v>2023</v>
      </c>
      <c r="H11" s="21">
        <v>2024</v>
      </c>
      <c r="I11" s="21">
        <v>2025</v>
      </c>
    </row>
    <row r="12" spans="1:10" x14ac:dyDescent="0.2">
      <c r="A12" s="37" t="s">
        <v>6</v>
      </c>
      <c r="B12" s="37"/>
      <c r="C12" s="37"/>
      <c r="D12" s="37"/>
      <c r="E12" s="43"/>
      <c r="F12" s="22">
        <v>1.0375000000000001</v>
      </c>
      <c r="G12" s="22">
        <v>1.0325</v>
      </c>
      <c r="H12" s="22">
        <v>1.0325</v>
      </c>
      <c r="I12" s="22">
        <v>1.0325</v>
      </c>
    </row>
    <row r="13" spans="1:10" x14ac:dyDescent="0.2">
      <c r="A13" s="37" t="s">
        <v>7</v>
      </c>
      <c r="B13" s="37"/>
      <c r="C13" s="37"/>
      <c r="D13" s="37"/>
      <c r="E13" s="37"/>
      <c r="F13" s="22">
        <v>1</v>
      </c>
      <c r="G13" s="22">
        <v>1</v>
      </c>
      <c r="H13" s="22">
        <v>1</v>
      </c>
      <c r="I13" s="22">
        <v>1</v>
      </c>
    </row>
    <row r="14" spans="1:10" x14ac:dyDescent="0.2">
      <c r="A14" s="40" t="s">
        <v>8</v>
      </c>
      <c r="B14" s="40"/>
      <c r="C14" s="40"/>
      <c r="D14" s="40"/>
      <c r="E14" s="40"/>
      <c r="F14" s="22">
        <v>1</v>
      </c>
      <c r="G14" s="22">
        <v>1</v>
      </c>
      <c r="H14" s="22">
        <v>1</v>
      </c>
      <c r="I14" s="22">
        <v>1</v>
      </c>
    </row>
    <row r="15" spans="1:10" x14ac:dyDescent="0.2">
      <c r="A15" s="37" t="s">
        <v>9</v>
      </c>
      <c r="B15" s="37"/>
      <c r="C15" s="37"/>
      <c r="D15" s="37"/>
      <c r="E15" s="37"/>
      <c r="F15" s="8">
        <f>F12*F13*F14</f>
        <v>1.0375000000000001</v>
      </c>
      <c r="G15" s="8">
        <f>G12*G13*G14</f>
        <v>1.0325</v>
      </c>
      <c r="H15" s="8">
        <f>H12*H13*H14</f>
        <v>1.0325</v>
      </c>
      <c r="I15" s="8">
        <f>I12*I13*I14</f>
        <v>1.0325</v>
      </c>
    </row>
    <row r="16" spans="1:10" x14ac:dyDescent="0.2">
      <c r="A16" s="9"/>
      <c r="B16" s="9"/>
      <c r="C16" s="9"/>
      <c r="D16" s="9"/>
      <c r="E16" s="9"/>
      <c r="F16" s="9"/>
      <c r="G16" s="1"/>
      <c r="H16" s="1"/>
      <c r="I16" s="1"/>
    </row>
    <row r="17" spans="1:9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  <c r="I17" s="21">
        <v>2025</v>
      </c>
    </row>
    <row r="18" spans="1:9" x14ac:dyDescent="0.2">
      <c r="A18" s="10" t="s">
        <v>11</v>
      </c>
      <c r="B18" s="11">
        <v>50802.85</v>
      </c>
      <c r="C18" s="11">
        <v>52287.71</v>
      </c>
      <c r="D18" s="11">
        <v>57913.91</v>
      </c>
      <c r="E18" s="11">
        <v>54248.499125000002</v>
      </c>
      <c r="F18" s="11">
        <f>E18*$F$15</f>
        <v>56282.817842187505</v>
      </c>
      <c r="G18" s="11">
        <f>F18*$G$15</f>
        <v>58112.009422058596</v>
      </c>
      <c r="H18" s="11">
        <f>G18*$H$15</f>
        <v>60000.649728275501</v>
      </c>
      <c r="I18" s="11">
        <f>H18*$I$15</f>
        <v>61950.670844444452</v>
      </c>
    </row>
    <row r="19" spans="1:9" x14ac:dyDescent="0.2">
      <c r="A19" s="10" t="s">
        <v>12</v>
      </c>
      <c r="B19" s="11">
        <v>1195.42</v>
      </c>
      <c r="C19" s="11">
        <v>7704.78</v>
      </c>
      <c r="D19" s="11">
        <v>1384.67</v>
      </c>
      <c r="E19" s="11">
        <v>7993.7092500000008</v>
      </c>
      <c r="F19" s="11">
        <f t="shared" ref="F19:F28" si="0">E19*$F$15</f>
        <v>8293.4733468750019</v>
      </c>
      <c r="G19" s="11">
        <f t="shared" ref="G19:G28" si="1">F19*$G$15</f>
        <v>8563.0112306484389</v>
      </c>
      <c r="H19" s="11">
        <f t="shared" ref="H19:H28" si="2">G19*$H$15</f>
        <v>8841.3090956445121</v>
      </c>
      <c r="I19" s="11">
        <f t="shared" ref="I19:I28" si="3">H19*$I$15</f>
        <v>9128.6516412529581</v>
      </c>
    </row>
    <row r="20" spans="1:9" x14ac:dyDescent="0.2">
      <c r="A20" s="10" t="s">
        <v>13</v>
      </c>
      <c r="B20" s="11">
        <v>1413.34</v>
      </c>
      <c r="C20" s="11">
        <v>6696.68</v>
      </c>
      <c r="D20" s="11">
        <v>3244.36</v>
      </c>
      <c r="E20" s="11">
        <v>6947.8055000000013</v>
      </c>
      <c r="F20" s="11">
        <f t="shared" si="0"/>
        <v>7208.3482062500016</v>
      </c>
      <c r="G20" s="11">
        <f t="shared" si="1"/>
        <v>7442.6195229531268</v>
      </c>
      <c r="H20" s="11">
        <f t="shared" si="2"/>
        <v>7684.5046574491034</v>
      </c>
      <c r="I20" s="11">
        <f t="shared" si="3"/>
        <v>7934.2510588161995</v>
      </c>
    </row>
    <row r="21" spans="1:9" x14ac:dyDescent="0.2">
      <c r="A21" s="10" t="s">
        <v>14</v>
      </c>
      <c r="B21" s="11">
        <v>4361.8999999999996</v>
      </c>
      <c r="C21" s="11">
        <v>4444.2700000000004</v>
      </c>
      <c r="D21" s="11">
        <v>4083.21</v>
      </c>
      <c r="E21" s="11">
        <v>4610.9301250000008</v>
      </c>
      <c r="F21" s="11">
        <f t="shared" si="0"/>
        <v>4783.8400046875013</v>
      </c>
      <c r="G21" s="11">
        <f t="shared" si="1"/>
        <v>4939.3148048398452</v>
      </c>
      <c r="H21" s="11">
        <f t="shared" si="2"/>
        <v>5099.8425359971397</v>
      </c>
      <c r="I21" s="11">
        <f t="shared" si="3"/>
        <v>5265.587418417047</v>
      </c>
    </row>
    <row r="22" spans="1:9" x14ac:dyDescent="0.2">
      <c r="A22" s="10" t="s">
        <v>15</v>
      </c>
      <c r="B22" s="11">
        <v>53902.61</v>
      </c>
      <c r="C22" s="11">
        <v>9015.57</v>
      </c>
      <c r="D22" s="11">
        <v>4030.92</v>
      </c>
      <c r="E22" s="11">
        <v>9353.653875</v>
      </c>
      <c r="F22" s="11">
        <f t="shared" si="0"/>
        <v>9704.4158953125007</v>
      </c>
      <c r="G22" s="11">
        <f t="shared" si="1"/>
        <v>10019.809411910157</v>
      </c>
      <c r="H22" s="11">
        <f t="shared" si="2"/>
        <v>10345.453217797236</v>
      </c>
      <c r="I22" s="11">
        <f t="shared" si="3"/>
        <v>10681.680447375646</v>
      </c>
    </row>
    <row r="23" spans="1:9" x14ac:dyDescent="0.2">
      <c r="A23" s="10" t="s">
        <v>16</v>
      </c>
      <c r="B23" s="11">
        <v>11848.05</v>
      </c>
      <c r="C23" s="11">
        <v>3138.21</v>
      </c>
      <c r="D23" s="11">
        <v>1900.81</v>
      </c>
      <c r="E23" s="11">
        <v>3255.8928750000005</v>
      </c>
      <c r="F23" s="11">
        <f t="shared" si="0"/>
        <v>3377.9888578125006</v>
      </c>
      <c r="G23" s="11">
        <f t="shared" si="1"/>
        <v>3487.7734956914069</v>
      </c>
      <c r="H23" s="11">
        <f t="shared" si="2"/>
        <v>3601.1261343013775</v>
      </c>
      <c r="I23" s="11">
        <f t="shared" si="3"/>
        <v>3718.1627336661722</v>
      </c>
    </row>
    <row r="24" spans="1:9" x14ac:dyDescent="0.2">
      <c r="A24" s="10" t="s">
        <v>17</v>
      </c>
      <c r="B24" s="11">
        <v>1931.66</v>
      </c>
      <c r="C24" s="11">
        <v>8071.2</v>
      </c>
      <c r="D24" s="11">
        <v>12473.94</v>
      </c>
      <c r="E24" s="11">
        <v>8373.8700000000008</v>
      </c>
      <c r="F24" s="11">
        <f t="shared" si="0"/>
        <v>8687.8901250000017</v>
      </c>
      <c r="G24" s="11">
        <f t="shared" si="1"/>
        <v>8970.2465540625017</v>
      </c>
      <c r="H24" s="11">
        <f t="shared" si="2"/>
        <v>9261.7795670695323</v>
      </c>
      <c r="I24" s="11">
        <f t="shared" si="3"/>
        <v>9562.7874029992927</v>
      </c>
    </row>
    <row r="25" spans="1:9" x14ac:dyDescent="0.2">
      <c r="A25" s="10" t="s">
        <v>18</v>
      </c>
      <c r="B25" s="11">
        <v>0</v>
      </c>
      <c r="C25" s="11">
        <v>17198.96</v>
      </c>
      <c r="D25" s="11">
        <v>9174.91</v>
      </c>
      <c r="E25" s="11">
        <v>17843.921000000002</v>
      </c>
      <c r="F25" s="11">
        <f t="shared" si="0"/>
        <v>18513.068037500005</v>
      </c>
      <c r="G25" s="11">
        <f t="shared" si="1"/>
        <v>19114.742748718756</v>
      </c>
      <c r="H25" s="11">
        <f t="shared" si="2"/>
        <v>19735.971888052114</v>
      </c>
      <c r="I25" s="11">
        <f t="shared" si="3"/>
        <v>20377.390974413807</v>
      </c>
    </row>
    <row r="26" spans="1:9" x14ac:dyDescent="0.2">
      <c r="A26" s="10" t="s">
        <v>19</v>
      </c>
      <c r="B26" s="11">
        <v>143459.92000000001</v>
      </c>
      <c r="C26" s="11">
        <v>149973.09</v>
      </c>
      <c r="D26" s="11">
        <v>161725.94</v>
      </c>
      <c r="E26" s="11">
        <v>155597.08087500001</v>
      </c>
      <c r="F26" s="11">
        <f t="shared" si="0"/>
        <v>161431.97140781253</v>
      </c>
      <c r="G26" s="11">
        <f t="shared" si="1"/>
        <v>166678.51047856643</v>
      </c>
      <c r="H26" s="11">
        <f t="shared" si="2"/>
        <v>172095.56206911983</v>
      </c>
      <c r="I26" s="11">
        <f t="shared" si="3"/>
        <v>177688.66783636622</v>
      </c>
    </row>
    <row r="27" spans="1:9" x14ac:dyDescent="0.2">
      <c r="A27" s="10" t="s">
        <v>20</v>
      </c>
      <c r="B27" s="11">
        <v>538070.68999999994</v>
      </c>
      <c r="C27" s="11">
        <v>596705.15</v>
      </c>
      <c r="D27" s="11">
        <v>634416.94999999995</v>
      </c>
      <c r="E27" s="11">
        <v>619081.59312500013</v>
      </c>
      <c r="F27" s="11">
        <f t="shared" si="0"/>
        <v>642297.15286718775</v>
      </c>
      <c r="G27" s="11">
        <f t="shared" si="1"/>
        <v>663171.81033537129</v>
      </c>
      <c r="H27" s="11">
        <f t="shared" si="2"/>
        <v>684724.89417127089</v>
      </c>
      <c r="I27" s="11">
        <f t="shared" si="3"/>
        <v>706978.45323183713</v>
      </c>
    </row>
    <row r="28" spans="1:9" x14ac:dyDescent="0.2">
      <c r="A28" s="10" t="s">
        <v>21</v>
      </c>
      <c r="B28" s="11">
        <v>77878.899999999994</v>
      </c>
      <c r="C28" s="11">
        <v>82595.759999999995</v>
      </c>
      <c r="D28" s="11">
        <v>75517.929999999993</v>
      </c>
      <c r="E28" s="11">
        <v>85693.100999999995</v>
      </c>
      <c r="F28" s="11">
        <f t="shared" si="0"/>
        <v>88906.592287499996</v>
      </c>
      <c r="G28" s="11">
        <f t="shared" si="1"/>
        <v>91796.056536843738</v>
      </c>
      <c r="H28" s="11">
        <f t="shared" si="2"/>
        <v>94779.42837429115</v>
      </c>
      <c r="I28" s="11">
        <f t="shared" si="3"/>
        <v>97859.759796455604</v>
      </c>
    </row>
    <row r="29" spans="1:9" x14ac:dyDescent="0.2">
      <c r="A29" s="10" t="s">
        <v>22</v>
      </c>
      <c r="B29" s="11">
        <v>72187.69</v>
      </c>
      <c r="C29" s="11">
        <v>61794.69</v>
      </c>
      <c r="D29" s="11">
        <v>66352.479999999996</v>
      </c>
      <c r="E29" s="11">
        <v>63999.940875000008</v>
      </c>
      <c r="F29" s="11">
        <f>E29*$F$15-887.5</f>
        <v>65512.438657812512</v>
      </c>
      <c r="G29" s="11">
        <f>F29*$G$15+62.5</f>
        <v>67704.092914191424</v>
      </c>
      <c r="H29" s="11">
        <f>G29*$H$15-75</f>
        <v>69829.47593390265</v>
      </c>
      <c r="I29" s="11">
        <f>H29*$I$15-245</f>
        <v>71853.933901754484</v>
      </c>
    </row>
    <row r="30" spans="1:9" x14ac:dyDescent="0.2">
      <c r="A30" s="10" t="s">
        <v>23</v>
      </c>
      <c r="B30" s="12">
        <f t="shared" ref="B30:H30" si="4">SUM(B18:B29)</f>
        <v>957053.03</v>
      </c>
      <c r="C30" s="12">
        <f t="shared" si="4"/>
        <v>999626.07000000007</v>
      </c>
      <c r="D30" s="12">
        <f t="shared" si="4"/>
        <v>1032220.03</v>
      </c>
      <c r="E30" s="12">
        <f t="shared" si="4"/>
        <v>1036999.9976250002</v>
      </c>
      <c r="F30" s="12">
        <f t="shared" si="4"/>
        <v>1074999.9975359377</v>
      </c>
      <c r="G30" s="12">
        <f t="shared" si="4"/>
        <v>1109999.9974558558</v>
      </c>
      <c r="H30" s="12">
        <f t="shared" si="4"/>
        <v>1145999.9973731709</v>
      </c>
      <c r="I30" s="12">
        <f>SUM(I18:I29)</f>
        <v>1182999.9972877989</v>
      </c>
    </row>
    <row r="31" spans="1:9" ht="13.5" customHeight="1" x14ac:dyDescent="0.2">
      <c r="A31" s="1"/>
      <c r="B31" s="1"/>
      <c r="C31" s="24"/>
      <c r="D31" s="24"/>
      <c r="E31" s="24"/>
      <c r="F31" s="24"/>
      <c r="G31" s="24"/>
      <c r="H31" s="24"/>
      <c r="I31" s="24"/>
    </row>
    <row r="32" spans="1:9" s="18" customFormat="1" ht="11.25" x14ac:dyDescent="0.2">
      <c r="A32" s="17" t="s">
        <v>24</v>
      </c>
      <c r="E32" s="19"/>
      <c r="F32" s="19"/>
      <c r="G32" s="19"/>
    </row>
    <row r="33" spans="1:8" s="18" customFormat="1" ht="14.25" customHeight="1" x14ac:dyDescent="0.2">
      <c r="A33" s="35" t="s">
        <v>45</v>
      </c>
      <c r="B33" s="35"/>
      <c r="C33" s="35"/>
      <c r="D33" s="35"/>
      <c r="E33" s="35"/>
      <c r="F33" s="35"/>
      <c r="G33" s="35"/>
      <c r="H33" s="35"/>
    </row>
    <row r="34" spans="1:8" s="18" customFormat="1" ht="14.25" customHeight="1" x14ac:dyDescent="0.2">
      <c r="A34" s="35" t="s">
        <v>48</v>
      </c>
      <c r="B34" s="35"/>
      <c r="C34" s="35"/>
      <c r="D34" s="35"/>
      <c r="E34" s="35"/>
      <c r="F34" s="35"/>
      <c r="G34" s="35"/>
      <c r="H34" s="35"/>
    </row>
    <row r="35" spans="1:8" s="18" customFormat="1" ht="18" customHeight="1" x14ac:dyDescent="0.2">
      <c r="A35" s="36" t="s">
        <v>46</v>
      </c>
      <c r="B35" s="36"/>
      <c r="C35" s="36"/>
      <c r="D35" s="36"/>
      <c r="E35" s="36"/>
      <c r="F35" s="36"/>
      <c r="G35" s="36"/>
      <c r="H35" s="36"/>
    </row>
    <row r="36" spans="1:8" s="18" customFormat="1" ht="15.75" customHeight="1" x14ac:dyDescent="0.2">
      <c r="A36" s="36"/>
      <c r="B36" s="36"/>
      <c r="C36" s="36"/>
      <c r="D36" s="36"/>
      <c r="E36" s="36"/>
      <c r="F36" s="36"/>
      <c r="G36" s="36"/>
      <c r="H36" s="36"/>
    </row>
    <row r="37" spans="1:8" ht="18.75" customHeight="1" x14ac:dyDescent="0.2">
      <c r="F37" s="20"/>
    </row>
  </sheetData>
  <mergeCells count="17">
    <mergeCell ref="A8:I8"/>
    <mergeCell ref="A9:I9"/>
    <mergeCell ref="B2:D2"/>
    <mergeCell ref="B3:D3"/>
    <mergeCell ref="B4:D4"/>
    <mergeCell ref="A6:H6"/>
    <mergeCell ref="A7:I7"/>
    <mergeCell ref="A5:I5"/>
    <mergeCell ref="A15:E15"/>
    <mergeCell ref="A33:H33"/>
    <mergeCell ref="A35:H35"/>
    <mergeCell ref="A36:H36"/>
    <mergeCell ref="B11:E11"/>
    <mergeCell ref="A12:E12"/>
    <mergeCell ref="A13:E13"/>
    <mergeCell ref="A14:E14"/>
    <mergeCell ref="A34:H34"/>
  </mergeCells>
  <printOptions horizontalCentered="1"/>
  <pageMargins left="0.22" right="0.27" top="0.78749999999999998" bottom="0.63" header="0.51180555555555562" footer="0.37"/>
  <pageSetup paperSize="9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A5" sqref="A5:I5"/>
    </sheetView>
  </sheetViews>
  <sheetFormatPr defaultRowHeight="12.75" x14ac:dyDescent="0.2"/>
  <cols>
    <col min="1" max="1" width="13.85546875" customWidth="1"/>
    <col min="2" max="9" width="14.28515625" customWidth="1"/>
  </cols>
  <sheetData>
    <row r="1" spans="1:10" ht="15" x14ac:dyDescent="0.25">
      <c r="A1" s="30"/>
      <c r="B1" s="30"/>
      <c r="C1" s="30"/>
      <c r="D1" s="30"/>
      <c r="E1" s="30"/>
      <c r="F1" s="30"/>
      <c r="G1" s="30"/>
      <c r="H1" s="30"/>
      <c r="I1" s="33"/>
      <c r="J1" s="6"/>
    </row>
    <row r="2" spans="1:10" ht="15.75" x14ac:dyDescent="0.25">
      <c r="A2" s="30"/>
      <c r="B2" s="38" t="s">
        <v>0</v>
      </c>
      <c r="C2" s="38"/>
      <c r="D2" s="38"/>
      <c r="E2" s="30"/>
      <c r="F2" s="30"/>
      <c r="G2" s="30"/>
      <c r="H2" s="30"/>
      <c r="I2" s="33"/>
      <c r="J2" s="6"/>
    </row>
    <row r="3" spans="1:10" ht="15" x14ac:dyDescent="0.2">
      <c r="A3" s="4"/>
      <c r="B3" s="38" t="s">
        <v>1</v>
      </c>
      <c r="C3" s="38"/>
      <c r="D3" s="38"/>
      <c r="E3" s="4"/>
      <c r="F3" s="4"/>
      <c r="G3" s="4"/>
      <c r="H3" s="4"/>
      <c r="I3" s="4"/>
      <c r="J3" s="6"/>
    </row>
    <row r="4" spans="1:10" ht="15.75" x14ac:dyDescent="0.25">
      <c r="A4" s="15"/>
      <c r="B4" s="39"/>
      <c r="C4" s="39"/>
      <c r="D4" s="39"/>
      <c r="E4" s="15"/>
      <c r="F4" s="15"/>
      <c r="G4" s="15"/>
      <c r="H4" s="15"/>
      <c r="I4" s="15"/>
      <c r="J4" s="6"/>
    </row>
    <row r="5" spans="1:10" s="1" customFormat="1" ht="17.25" customHeight="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10" s="1" customFormat="1" ht="12.75" customHeight="1" x14ac:dyDescent="0.25">
      <c r="A6" s="41"/>
      <c r="B6" s="41"/>
      <c r="C6" s="41"/>
      <c r="D6" s="41"/>
      <c r="E6" s="41"/>
      <c r="F6" s="41"/>
      <c r="G6" s="41"/>
      <c r="H6" s="41"/>
    </row>
    <row r="7" spans="1:10" s="1" customFormat="1" ht="12" x14ac:dyDescent="0.2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8" spans="1:10" s="1" customFormat="1" ht="12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10" s="1" customFormat="1" ht="15" customHeight="1" x14ac:dyDescent="0.25">
      <c r="A9" s="41" t="s">
        <v>44</v>
      </c>
      <c r="B9" s="41"/>
      <c r="C9" s="41"/>
      <c r="D9" s="41"/>
      <c r="E9" s="41"/>
      <c r="F9" s="41"/>
      <c r="G9" s="41"/>
      <c r="H9" s="41"/>
      <c r="I9" s="41"/>
    </row>
    <row r="10" spans="1:10" ht="15" x14ac:dyDescent="0.25">
      <c r="A10" s="41"/>
      <c r="B10" s="41"/>
      <c r="C10" s="41"/>
      <c r="D10" s="41"/>
      <c r="E10" s="41"/>
      <c r="F10" s="41"/>
      <c r="G10" s="41"/>
      <c r="H10" s="41"/>
      <c r="I10" s="6"/>
      <c r="J10" s="6"/>
    </row>
    <row r="11" spans="1:10" x14ac:dyDescent="0.2">
      <c r="A11" s="7" t="s">
        <v>4</v>
      </c>
      <c r="B11" s="37" t="s">
        <v>34</v>
      </c>
      <c r="C11" s="37"/>
      <c r="D11" s="37"/>
      <c r="E11" s="37"/>
      <c r="F11" s="21">
        <v>2022</v>
      </c>
      <c r="G11" s="21">
        <v>2023</v>
      </c>
      <c r="H11" s="21">
        <v>2024</v>
      </c>
      <c r="I11" s="21">
        <v>2025</v>
      </c>
    </row>
    <row r="12" spans="1:10" x14ac:dyDescent="0.2">
      <c r="A12" s="37" t="s">
        <v>27</v>
      </c>
      <c r="B12" s="37"/>
      <c r="C12" s="37"/>
      <c r="D12" s="37"/>
      <c r="E12" s="37"/>
      <c r="F12" s="22">
        <v>1.0375000000000001</v>
      </c>
      <c r="G12" s="22">
        <v>1.0325</v>
      </c>
      <c r="H12" s="22">
        <v>1.0325</v>
      </c>
      <c r="I12" s="22">
        <v>1.0325</v>
      </c>
    </row>
    <row r="13" spans="1:10" x14ac:dyDescent="0.2">
      <c r="A13" s="37" t="s">
        <v>7</v>
      </c>
      <c r="B13" s="37"/>
      <c r="C13" s="37"/>
      <c r="D13" s="37"/>
      <c r="E13" s="37"/>
      <c r="F13" s="22">
        <v>1</v>
      </c>
      <c r="G13" s="22">
        <v>1</v>
      </c>
      <c r="H13" s="22">
        <v>1</v>
      </c>
      <c r="I13" s="22">
        <v>1</v>
      </c>
    </row>
    <row r="14" spans="1:10" x14ac:dyDescent="0.2">
      <c r="A14" s="40" t="s">
        <v>40</v>
      </c>
      <c r="B14" s="40"/>
      <c r="C14" s="40"/>
      <c r="D14" s="40"/>
      <c r="E14" s="40"/>
      <c r="F14" s="22">
        <v>1</v>
      </c>
      <c r="G14" s="22">
        <v>1</v>
      </c>
      <c r="H14" s="22">
        <v>1</v>
      </c>
      <c r="I14" s="22">
        <v>1</v>
      </c>
    </row>
    <row r="15" spans="1:10" x14ac:dyDescent="0.2">
      <c r="A15" s="37" t="s">
        <v>29</v>
      </c>
      <c r="B15" s="37"/>
      <c r="C15" s="37"/>
      <c r="D15" s="37"/>
      <c r="E15" s="37"/>
      <c r="F15" s="8">
        <f>(F12*F13)</f>
        <v>1.0375000000000001</v>
      </c>
      <c r="G15" s="8">
        <f>G12*G13*G14</f>
        <v>1.0325</v>
      </c>
      <c r="H15" s="8">
        <f>H12*H13*H14</f>
        <v>1.0325</v>
      </c>
      <c r="I15" s="8">
        <f>I12*I13*I14</f>
        <v>1.0325</v>
      </c>
    </row>
    <row r="16" spans="1:10" x14ac:dyDescent="0.2">
      <c r="A16" s="9"/>
      <c r="B16" s="9"/>
      <c r="C16" s="9"/>
      <c r="D16" s="9"/>
      <c r="E16" s="9"/>
      <c r="F16" s="1"/>
      <c r="G16" s="9"/>
      <c r="H16" s="9"/>
      <c r="I16" s="9"/>
    </row>
    <row r="17" spans="1:11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  <c r="I17" s="21">
        <v>2025</v>
      </c>
    </row>
    <row r="18" spans="1:11" x14ac:dyDescent="0.2">
      <c r="A18" s="10" t="s">
        <v>11</v>
      </c>
      <c r="B18" s="11">
        <v>8045722.21</v>
      </c>
      <c r="C18" s="11">
        <v>7143983.2599999998</v>
      </c>
      <c r="D18" s="11">
        <v>7579973.3300000001</v>
      </c>
      <c r="E18" s="11">
        <v>7488412.5529227499</v>
      </c>
      <c r="F18" s="11">
        <f>E18*$F$15</f>
        <v>7769228.0236573536</v>
      </c>
      <c r="G18" s="11">
        <f>F18*$G$15</f>
        <v>8021727.9344262173</v>
      </c>
      <c r="H18" s="11">
        <f>G18*$H$15</f>
        <v>8282434.0922950692</v>
      </c>
      <c r="I18" s="11">
        <f>H18*$I$15</f>
        <v>8551613.2002946585</v>
      </c>
      <c r="J18" s="23"/>
      <c r="K18" s="23"/>
    </row>
    <row r="19" spans="1:11" x14ac:dyDescent="0.2">
      <c r="A19" s="10" t="s">
        <v>12</v>
      </c>
      <c r="B19" s="11">
        <v>6530148.3499999996</v>
      </c>
      <c r="C19" s="11">
        <v>7034156.2599999998</v>
      </c>
      <c r="D19" s="11">
        <v>9039560.1400000006</v>
      </c>
      <c r="E19" s="11">
        <v>7373290.5186852496</v>
      </c>
      <c r="F19" s="11">
        <f t="shared" ref="F19:F28" si="0">E19*$F$15</f>
        <v>7649788.9131359467</v>
      </c>
      <c r="G19" s="11">
        <f t="shared" ref="G19:G28" si="1">F19*$G$15</f>
        <v>7898407.052812865</v>
      </c>
      <c r="H19" s="11">
        <f t="shared" ref="H19:H28" si="2">G19*$H$15</f>
        <v>8155105.2820292832</v>
      </c>
      <c r="I19" s="11">
        <f t="shared" ref="I19:I28" si="3">H19*$I$15</f>
        <v>8420146.2036952339</v>
      </c>
      <c r="J19" s="23"/>
      <c r="K19" s="23"/>
    </row>
    <row r="20" spans="1:11" x14ac:dyDescent="0.2">
      <c r="A20" s="10" t="s">
        <v>13</v>
      </c>
      <c r="B20" s="11">
        <v>7116649.1500000004</v>
      </c>
      <c r="C20" s="11">
        <v>7797408.3300000001</v>
      </c>
      <c r="D20" s="11">
        <v>10570400.130000001</v>
      </c>
      <c r="E20" s="11">
        <v>8173340.8791101249</v>
      </c>
      <c r="F20" s="11">
        <f t="shared" si="0"/>
        <v>8479841.1620767545</v>
      </c>
      <c r="G20" s="11">
        <f t="shared" si="1"/>
        <v>8755435.9998442493</v>
      </c>
      <c r="H20" s="11">
        <f t="shared" si="2"/>
        <v>9039987.6698391866</v>
      </c>
      <c r="I20" s="11">
        <f t="shared" si="3"/>
        <v>9333787.2691089604</v>
      </c>
      <c r="J20" s="23"/>
      <c r="K20" s="23"/>
    </row>
    <row r="21" spans="1:11" x14ac:dyDescent="0.2">
      <c r="A21" s="10" t="s">
        <v>14</v>
      </c>
      <c r="B21" s="11">
        <v>7739614.0499999998</v>
      </c>
      <c r="C21" s="11">
        <v>9901718.2899999991</v>
      </c>
      <c r="D21" s="11">
        <v>5757116.9000000004</v>
      </c>
      <c r="E21" s="11">
        <v>10379104.883056624</v>
      </c>
      <c r="F21" s="11">
        <f t="shared" si="0"/>
        <v>10768321.316171248</v>
      </c>
      <c r="G21" s="11">
        <f t="shared" si="1"/>
        <v>11118291.758946814</v>
      </c>
      <c r="H21" s="11">
        <f t="shared" si="2"/>
        <v>11479636.241112584</v>
      </c>
      <c r="I21" s="11">
        <f t="shared" si="3"/>
        <v>11852724.418948743</v>
      </c>
      <c r="J21" s="23"/>
      <c r="K21" s="23"/>
    </row>
    <row r="22" spans="1:11" x14ac:dyDescent="0.2">
      <c r="A22" s="10" t="s">
        <v>15</v>
      </c>
      <c r="B22" s="11">
        <v>9100397.5899999999</v>
      </c>
      <c r="C22" s="11">
        <v>7174227.6799999997</v>
      </c>
      <c r="D22" s="11">
        <v>6173068.71</v>
      </c>
      <c r="E22" s="11">
        <v>7520115.1320219999</v>
      </c>
      <c r="F22" s="11">
        <f t="shared" si="0"/>
        <v>7802119.449472826</v>
      </c>
      <c r="G22" s="11">
        <f t="shared" si="1"/>
        <v>8055688.3315806929</v>
      </c>
      <c r="H22" s="11">
        <f t="shared" si="2"/>
        <v>8317498.2023570649</v>
      </c>
      <c r="I22" s="11">
        <f t="shared" si="3"/>
        <v>8587816.8939336687</v>
      </c>
      <c r="J22" s="23"/>
      <c r="K22" s="23"/>
    </row>
    <row r="23" spans="1:11" x14ac:dyDescent="0.2">
      <c r="A23" s="10" t="s">
        <v>16</v>
      </c>
      <c r="B23" s="11">
        <v>5856984.9299999997</v>
      </c>
      <c r="C23" s="11">
        <v>7973410.4800000004</v>
      </c>
      <c r="D23" s="11">
        <v>8088715.4299999997</v>
      </c>
      <c r="E23" s="11">
        <v>8357828.5327670006</v>
      </c>
      <c r="F23" s="11">
        <f t="shared" si="0"/>
        <v>8671247.102745764</v>
      </c>
      <c r="G23" s="11">
        <f t="shared" si="1"/>
        <v>8953062.6335850004</v>
      </c>
      <c r="H23" s="11">
        <f t="shared" si="2"/>
        <v>9244037.1691765133</v>
      </c>
      <c r="I23" s="11">
        <f t="shared" si="3"/>
        <v>9544468.37717475</v>
      </c>
      <c r="J23" s="23"/>
      <c r="K23" s="23"/>
    </row>
    <row r="24" spans="1:11" x14ac:dyDescent="0.2">
      <c r="A24" s="10" t="s">
        <v>17</v>
      </c>
      <c r="B24" s="11">
        <v>10355756.449999999</v>
      </c>
      <c r="C24" s="11">
        <v>9212896.6099999994</v>
      </c>
      <c r="D24" s="11">
        <v>6719592.8099999996</v>
      </c>
      <c r="E24" s="11">
        <v>9657073.3878096249</v>
      </c>
      <c r="F24" s="11">
        <f t="shared" si="0"/>
        <v>10019213.639852487</v>
      </c>
      <c r="G24" s="11">
        <f t="shared" si="1"/>
        <v>10344838.083147692</v>
      </c>
      <c r="H24" s="11">
        <f t="shared" si="2"/>
        <v>10681045.32084999</v>
      </c>
      <c r="I24" s="11">
        <f t="shared" si="3"/>
        <v>11028179.293777615</v>
      </c>
      <c r="J24" s="23"/>
      <c r="K24" s="23"/>
    </row>
    <row r="25" spans="1:11" x14ac:dyDescent="0.2">
      <c r="A25" s="10" t="s">
        <v>18</v>
      </c>
      <c r="B25" s="11">
        <v>6253438.8499999996</v>
      </c>
      <c r="C25" s="11">
        <v>7401385.9199999999</v>
      </c>
      <c r="D25" s="11">
        <v>8278547.75</v>
      </c>
      <c r="E25" s="11">
        <v>7758225.2386679994</v>
      </c>
      <c r="F25" s="11">
        <f t="shared" si="0"/>
        <v>8049158.6851180503</v>
      </c>
      <c r="G25" s="11">
        <f t="shared" si="1"/>
        <v>8310756.3423843868</v>
      </c>
      <c r="H25" s="11">
        <f t="shared" si="2"/>
        <v>8580855.9235118795</v>
      </c>
      <c r="I25" s="11">
        <f t="shared" si="3"/>
        <v>8859733.741026016</v>
      </c>
      <c r="J25" s="23"/>
      <c r="K25" s="23"/>
    </row>
    <row r="26" spans="1:11" x14ac:dyDescent="0.2">
      <c r="A26" s="10" t="s">
        <v>19</v>
      </c>
      <c r="B26" s="11">
        <v>8638813.1099999994</v>
      </c>
      <c r="C26" s="11">
        <v>8139184.04</v>
      </c>
      <c r="D26" s="11">
        <v>9811234.1500000004</v>
      </c>
      <c r="E26" s="11">
        <v>8531594.4505285006</v>
      </c>
      <c r="F26" s="11">
        <f t="shared" si="0"/>
        <v>8851529.2424233202</v>
      </c>
      <c r="G26" s="11">
        <f t="shared" si="1"/>
        <v>9139203.9428020772</v>
      </c>
      <c r="H26" s="11">
        <f t="shared" si="2"/>
        <v>9436228.0709431451</v>
      </c>
      <c r="I26" s="11">
        <f t="shared" si="3"/>
        <v>9742905.4832487963</v>
      </c>
      <c r="J26" s="23"/>
      <c r="K26" s="23"/>
    </row>
    <row r="27" spans="1:11" x14ac:dyDescent="0.2">
      <c r="A27" s="10" t="s">
        <v>20</v>
      </c>
      <c r="B27" s="11">
        <v>10037030.93</v>
      </c>
      <c r="C27" s="11">
        <v>9849303.4000000004</v>
      </c>
      <c r="D27" s="11">
        <v>9603162.0399999991</v>
      </c>
      <c r="E27" s="11">
        <v>10324162.940172501</v>
      </c>
      <c r="F27" s="11">
        <f t="shared" si="0"/>
        <v>10711319.05042897</v>
      </c>
      <c r="G27" s="11">
        <f t="shared" si="1"/>
        <v>11059436.919567911</v>
      </c>
      <c r="H27" s="11">
        <f t="shared" si="2"/>
        <v>11418868.619453868</v>
      </c>
      <c r="I27" s="11">
        <f t="shared" si="3"/>
        <v>11789981.849586118</v>
      </c>
      <c r="J27" s="23"/>
      <c r="K27" s="23"/>
    </row>
    <row r="28" spans="1:11" x14ac:dyDescent="0.2">
      <c r="A28" s="10" t="s">
        <v>21</v>
      </c>
      <c r="B28" s="11">
        <v>7713924.9500000002</v>
      </c>
      <c r="C28" s="11">
        <v>8043266.4900000002</v>
      </c>
      <c r="D28" s="11">
        <v>10057077.060000001</v>
      </c>
      <c r="E28" s="11">
        <v>8431052.4756491259</v>
      </c>
      <c r="F28" s="11">
        <f t="shared" si="0"/>
        <v>8747216.9434859697</v>
      </c>
      <c r="G28" s="11">
        <f t="shared" si="1"/>
        <v>9031501.4941492639</v>
      </c>
      <c r="H28" s="11">
        <f t="shared" si="2"/>
        <v>9325025.292709114</v>
      </c>
      <c r="I28" s="11">
        <f t="shared" si="3"/>
        <v>9628088.6147221606</v>
      </c>
      <c r="J28" s="23"/>
      <c r="K28" s="23"/>
    </row>
    <row r="29" spans="1:11" x14ac:dyDescent="0.2">
      <c r="A29" s="10" t="s">
        <v>22</v>
      </c>
      <c r="B29" s="11">
        <v>13086122.460000001</v>
      </c>
      <c r="C29" s="11">
        <v>13458421.699999999</v>
      </c>
      <c r="D29" s="11">
        <v>13077848.59</v>
      </c>
      <c r="E29" s="11">
        <v>14105799.006211249</v>
      </c>
      <c r="F29" s="11">
        <f>E29*$F$15-750</f>
        <v>14634016.468944171</v>
      </c>
      <c r="G29" s="11">
        <f>F29*$G$15+2027.5</f>
        <v>15111649.504184857</v>
      </c>
      <c r="H29" s="11">
        <f>G29*$H$15-3500</f>
        <v>15599278.113070864</v>
      </c>
      <c r="I29" s="11">
        <f>H29*$I$15+4300</f>
        <v>16110554.651745668</v>
      </c>
      <c r="J29" s="23"/>
      <c r="K29" s="23"/>
    </row>
    <row r="30" spans="1:11" x14ac:dyDescent="0.2">
      <c r="A30" s="10" t="s">
        <v>23</v>
      </c>
      <c r="B30" s="12">
        <f t="shared" ref="B30:H30" si="4">SUM(B18:B29)</f>
        <v>100474603.03</v>
      </c>
      <c r="C30" s="12">
        <f t="shared" si="4"/>
        <v>103129362.46000001</v>
      </c>
      <c r="D30" s="12">
        <f t="shared" si="4"/>
        <v>104756297.04000002</v>
      </c>
      <c r="E30" s="12">
        <f>SUM(E18:E29)</f>
        <v>108099999.99760273</v>
      </c>
      <c r="F30" s="12">
        <f>SUM(F18:F29)</f>
        <v>112152999.99751288</v>
      </c>
      <c r="G30" s="12">
        <f>SUM(G18:G29)</f>
        <v>115799999.99743202</v>
      </c>
      <c r="H30" s="12">
        <f t="shared" si="4"/>
        <v>119559999.99734855</v>
      </c>
      <c r="I30" s="12">
        <f t="shared" ref="I30" si="5">SUM(I18:I29)</f>
        <v>123449999.99726239</v>
      </c>
    </row>
    <row r="31" spans="1:11" ht="16.5" customHeight="1" x14ac:dyDescent="0.2">
      <c r="A31" s="1"/>
      <c r="B31" s="1"/>
      <c r="C31" s="24"/>
      <c r="D31" s="24"/>
      <c r="E31" s="24"/>
      <c r="F31" s="24"/>
      <c r="G31" s="24"/>
      <c r="H31" s="24"/>
      <c r="I31" s="24"/>
    </row>
    <row r="32" spans="1:11" s="18" customFormat="1" ht="11.25" x14ac:dyDescent="0.2">
      <c r="A32" s="17" t="s">
        <v>24</v>
      </c>
      <c r="E32" s="19"/>
      <c r="F32" s="19"/>
      <c r="G32" s="19"/>
    </row>
    <row r="33" spans="1:8" s="18" customFormat="1" ht="16.5" customHeight="1" x14ac:dyDescent="0.2">
      <c r="A33" s="35" t="s">
        <v>45</v>
      </c>
      <c r="B33" s="35"/>
      <c r="C33" s="35"/>
      <c r="D33" s="35"/>
      <c r="E33" s="35"/>
      <c r="F33" s="35"/>
      <c r="G33" s="35"/>
      <c r="H33" s="35"/>
    </row>
    <row r="34" spans="1:8" s="18" customFormat="1" ht="12" customHeight="1" x14ac:dyDescent="0.2">
      <c r="A34" s="35" t="s">
        <v>48</v>
      </c>
      <c r="B34" s="35"/>
      <c r="C34" s="35"/>
      <c r="D34" s="35"/>
      <c r="E34" s="35"/>
      <c r="F34" s="35"/>
      <c r="G34" s="35"/>
      <c r="H34" s="35"/>
    </row>
    <row r="35" spans="1:8" s="18" customFormat="1" ht="13.5" customHeight="1" x14ac:dyDescent="0.2">
      <c r="A35" s="36" t="s">
        <v>46</v>
      </c>
      <c r="B35" s="36"/>
      <c r="C35" s="36"/>
      <c r="D35" s="36"/>
      <c r="E35" s="36"/>
      <c r="F35" s="36"/>
      <c r="G35" s="36"/>
      <c r="H35" s="36"/>
    </row>
  </sheetData>
  <mergeCells count="17">
    <mergeCell ref="A14:E14"/>
    <mergeCell ref="A5:I5"/>
    <mergeCell ref="A15:E15"/>
    <mergeCell ref="A35:H35"/>
    <mergeCell ref="A33:H33"/>
    <mergeCell ref="A34:H34"/>
    <mergeCell ref="B2:D2"/>
    <mergeCell ref="B3:D3"/>
    <mergeCell ref="B4:D4"/>
    <mergeCell ref="A10:H10"/>
    <mergeCell ref="A6:H6"/>
    <mergeCell ref="A7:I7"/>
    <mergeCell ref="A8:I8"/>
    <mergeCell ref="A9:I9"/>
    <mergeCell ref="B11:E11"/>
    <mergeCell ref="A12:E12"/>
    <mergeCell ref="A13:E13"/>
  </mergeCells>
  <printOptions horizontalCentered="1"/>
  <pageMargins left="0.2" right="0.33" top="0.68" bottom="0.66" header="0.4" footer="0.34"/>
  <pageSetup paperSize="9" firstPageNumber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5" sqref="A5:I5"/>
    </sheetView>
  </sheetViews>
  <sheetFormatPr defaultRowHeight="12.75" x14ac:dyDescent="0.2"/>
  <cols>
    <col min="1" max="1" width="14.7109375" customWidth="1"/>
    <col min="2" max="9" width="14.28515625" customWidth="1"/>
  </cols>
  <sheetData>
    <row r="1" spans="1:9" ht="15" x14ac:dyDescent="0.25">
      <c r="A1" s="30"/>
      <c r="B1" s="30"/>
      <c r="C1" s="30"/>
      <c r="D1" s="30"/>
      <c r="E1" s="30"/>
      <c r="F1" s="30"/>
      <c r="G1" s="30"/>
      <c r="H1" s="30"/>
      <c r="I1" s="33"/>
    </row>
    <row r="2" spans="1:9" ht="15.75" x14ac:dyDescent="0.25">
      <c r="A2" s="30"/>
      <c r="B2" s="38" t="s">
        <v>0</v>
      </c>
      <c r="C2" s="38"/>
      <c r="D2" s="38"/>
      <c r="E2" s="30"/>
      <c r="F2" s="30"/>
      <c r="G2" s="30"/>
      <c r="H2" s="30"/>
      <c r="I2" s="33"/>
    </row>
    <row r="3" spans="1:9" ht="15" x14ac:dyDescent="0.2">
      <c r="A3" s="4"/>
      <c r="B3" s="38" t="s">
        <v>1</v>
      </c>
      <c r="C3" s="38"/>
      <c r="D3" s="38"/>
      <c r="E3" s="4"/>
      <c r="F3" s="4"/>
      <c r="G3" s="4"/>
      <c r="H3" s="4"/>
      <c r="I3" s="4"/>
    </row>
    <row r="4" spans="1:9" ht="15.75" x14ac:dyDescent="0.25">
      <c r="A4" s="15"/>
      <c r="B4" s="39"/>
      <c r="C4" s="39"/>
      <c r="D4" s="39"/>
      <c r="E4" s="15"/>
      <c r="F4" s="15"/>
      <c r="G4" s="15"/>
      <c r="H4" s="15"/>
      <c r="I4" s="15"/>
    </row>
    <row r="5" spans="1:9" s="1" customFormat="1" ht="16.5" customHeight="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9" s="1" customFormat="1" ht="7.5" customHeight="1" x14ac:dyDescent="0.25">
      <c r="A6" s="41"/>
      <c r="B6" s="41"/>
      <c r="C6" s="41"/>
      <c r="D6" s="41"/>
      <c r="E6" s="41"/>
      <c r="F6" s="41"/>
      <c r="G6" s="41"/>
      <c r="H6" s="41"/>
    </row>
    <row r="7" spans="1:9" s="1" customFormat="1" ht="12" x14ac:dyDescent="0.2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8" spans="1:9" s="1" customFormat="1" ht="12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9" s="1" customFormat="1" ht="15" customHeight="1" x14ac:dyDescent="0.25">
      <c r="A9" s="41" t="s">
        <v>44</v>
      </c>
      <c r="B9" s="41"/>
      <c r="C9" s="41"/>
      <c r="D9" s="41"/>
      <c r="E9" s="41"/>
      <c r="F9" s="41"/>
      <c r="G9" s="41"/>
      <c r="H9" s="41"/>
      <c r="I9" s="4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7" t="s">
        <v>4</v>
      </c>
      <c r="B11" s="37" t="s">
        <v>35</v>
      </c>
      <c r="C11" s="37"/>
      <c r="D11" s="37"/>
      <c r="E11" s="37"/>
      <c r="F11" s="21">
        <v>2022</v>
      </c>
      <c r="G11" s="21">
        <v>2023</v>
      </c>
      <c r="H11" s="21">
        <v>2024</v>
      </c>
      <c r="I11" s="21">
        <v>2025</v>
      </c>
    </row>
    <row r="12" spans="1:9" x14ac:dyDescent="0.2">
      <c r="A12" s="37" t="s">
        <v>36</v>
      </c>
      <c r="B12" s="37"/>
      <c r="C12" s="37"/>
      <c r="D12" s="37"/>
      <c r="E12" s="37"/>
      <c r="F12" s="22">
        <v>1.0375000000000001</v>
      </c>
      <c r="G12" s="22">
        <v>1.0325</v>
      </c>
      <c r="H12" s="22">
        <v>1.0325</v>
      </c>
      <c r="I12" s="22">
        <v>1.0325</v>
      </c>
    </row>
    <row r="13" spans="1:9" x14ac:dyDescent="0.2">
      <c r="A13" s="37" t="s">
        <v>42</v>
      </c>
      <c r="B13" s="37"/>
      <c r="C13" s="37"/>
      <c r="D13" s="37"/>
      <c r="E13" s="37"/>
      <c r="F13" s="22">
        <v>1</v>
      </c>
      <c r="G13" s="22">
        <v>1</v>
      </c>
      <c r="H13" s="22">
        <v>1</v>
      </c>
      <c r="I13" s="22">
        <v>1</v>
      </c>
    </row>
    <row r="14" spans="1:9" x14ac:dyDescent="0.2">
      <c r="A14" s="40" t="s">
        <v>41</v>
      </c>
      <c r="B14" s="40"/>
      <c r="C14" s="40"/>
      <c r="D14" s="40"/>
      <c r="E14" s="40"/>
      <c r="F14" s="22">
        <v>1</v>
      </c>
      <c r="G14" s="22">
        <v>1</v>
      </c>
      <c r="H14" s="22">
        <v>1</v>
      </c>
      <c r="I14" s="22">
        <v>1</v>
      </c>
    </row>
    <row r="15" spans="1:9" x14ac:dyDescent="0.2">
      <c r="A15" s="37" t="s">
        <v>32</v>
      </c>
      <c r="B15" s="37"/>
      <c r="C15" s="37"/>
      <c r="D15" s="37"/>
      <c r="E15" s="37"/>
      <c r="F15" s="8">
        <f>F12*F13*F14</f>
        <v>1.0375000000000001</v>
      </c>
      <c r="G15" s="8">
        <f>G12*G13*G14</f>
        <v>1.0325</v>
      </c>
      <c r="H15" s="8">
        <f>H12*H13*H14</f>
        <v>1.0325</v>
      </c>
      <c r="I15" s="8">
        <f>I12*I13*I14</f>
        <v>1.0325</v>
      </c>
    </row>
    <row r="16" spans="1:9" x14ac:dyDescent="0.2">
      <c r="A16" s="9"/>
      <c r="B16" s="9"/>
      <c r="C16" s="9"/>
      <c r="D16" s="9"/>
      <c r="E16" s="9"/>
      <c r="F16" s="9"/>
      <c r="G16" s="1"/>
      <c r="H16" s="1"/>
      <c r="I16" s="1"/>
    </row>
    <row r="17" spans="1:9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  <c r="I17" s="21">
        <v>2025</v>
      </c>
    </row>
    <row r="18" spans="1:9" x14ac:dyDescent="0.2">
      <c r="A18" s="10" t="s">
        <v>11</v>
      </c>
      <c r="B18" s="11">
        <v>10819307.51</v>
      </c>
      <c r="C18" s="11">
        <v>9719570.3000000007</v>
      </c>
      <c r="D18" s="11">
        <v>11224687.109999999</v>
      </c>
      <c r="E18" s="11">
        <v>10084054.186250001</v>
      </c>
      <c r="F18" s="11">
        <f>E18*$F$15</f>
        <v>10462206.218234377</v>
      </c>
      <c r="G18" s="11">
        <f>F18*$G$15</f>
        <v>10802227.920326995</v>
      </c>
      <c r="H18" s="11">
        <f>G18*$H$15</f>
        <v>11153300.327737622</v>
      </c>
      <c r="I18" s="11">
        <f>H18*$I$15</f>
        <v>11515782.588389095</v>
      </c>
    </row>
    <row r="19" spans="1:9" x14ac:dyDescent="0.2">
      <c r="A19" s="10" t="s">
        <v>12</v>
      </c>
      <c r="B19" s="11">
        <v>2864925.72</v>
      </c>
      <c r="C19" s="11">
        <v>3247970.91</v>
      </c>
      <c r="D19" s="11">
        <v>3542874.01</v>
      </c>
      <c r="E19" s="11">
        <v>3369769.8191250004</v>
      </c>
      <c r="F19" s="11">
        <f t="shared" ref="F19:F28" si="0">E19*$F$15</f>
        <v>3496136.1873421883</v>
      </c>
      <c r="G19" s="11">
        <f t="shared" ref="G19:G28" si="1">F19*$G$15</f>
        <v>3609760.6134308092</v>
      </c>
      <c r="H19" s="11">
        <f t="shared" ref="H19:H28" si="2">G19*$H$15</f>
        <v>3727077.8333673105</v>
      </c>
      <c r="I19" s="11">
        <f t="shared" ref="I19:I28" si="3">H19*$I$15</f>
        <v>3848207.8629517481</v>
      </c>
    </row>
    <row r="20" spans="1:9" x14ac:dyDescent="0.2">
      <c r="A20" s="10" t="s">
        <v>13</v>
      </c>
      <c r="B20" s="11">
        <v>3996120.68</v>
      </c>
      <c r="C20" s="11">
        <v>3672284.47</v>
      </c>
      <c r="D20" s="11">
        <v>3979097.41</v>
      </c>
      <c r="E20" s="11">
        <v>3809995.1376250004</v>
      </c>
      <c r="F20" s="11">
        <f t="shared" si="0"/>
        <v>3952869.9552859385</v>
      </c>
      <c r="G20" s="11">
        <f t="shared" si="1"/>
        <v>4081338.2288327315</v>
      </c>
      <c r="H20" s="11">
        <f t="shared" si="2"/>
        <v>4213981.7212697947</v>
      </c>
      <c r="I20" s="11">
        <f t="shared" si="3"/>
        <v>4350936.1272110632</v>
      </c>
    </row>
    <row r="21" spans="1:9" x14ac:dyDescent="0.2">
      <c r="A21" s="10" t="s">
        <v>14</v>
      </c>
      <c r="B21" s="11">
        <v>10793311.16</v>
      </c>
      <c r="C21" s="11">
        <v>10557030.35</v>
      </c>
      <c r="D21" s="11">
        <v>9912426.9000000004</v>
      </c>
      <c r="E21" s="11">
        <v>10952918.988125</v>
      </c>
      <c r="F21" s="11">
        <f t="shared" si="0"/>
        <v>11363653.450179689</v>
      </c>
      <c r="G21" s="11">
        <f t="shared" si="1"/>
        <v>11732972.187310528</v>
      </c>
      <c r="H21" s="11">
        <f t="shared" si="2"/>
        <v>12114293.78339812</v>
      </c>
      <c r="I21" s="11">
        <f t="shared" si="3"/>
        <v>12508008.331358558</v>
      </c>
    </row>
    <row r="22" spans="1:9" x14ac:dyDescent="0.2">
      <c r="A22" s="10" t="s">
        <v>15</v>
      </c>
      <c r="B22" s="11">
        <v>3209587.34</v>
      </c>
      <c r="C22" s="11">
        <v>4275414.6100000003</v>
      </c>
      <c r="D22" s="11">
        <v>4174591.14</v>
      </c>
      <c r="E22" s="11">
        <v>4435742.6578750005</v>
      </c>
      <c r="F22" s="11">
        <f t="shared" si="0"/>
        <v>4602083.0075453138</v>
      </c>
      <c r="G22" s="11">
        <f t="shared" si="1"/>
        <v>4751650.7052905364</v>
      </c>
      <c r="H22" s="11">
        <f t="shared" si="2"/>
        <v>4906079.3532124786</v>
      </c>
      <c r="I22" s="11">
        <f t="shared" si="3"/>
        <v>5065526.9321918841</v>
      </c>
    </row>
    <row r="23" spans="1:9" x14ac:dyDescent="0.2">
      <c r="A23" s="10" t="s">
        <v>16</v>
      </c>
      <c r="B23" s="11">
        <v>1666535.72</v>
      </c>
      <c r="C23" s="11">
        <v>1828281.99</v>
      </c>
      <c r="D23" s="11">
        <v>2294924.1800000002</v>
      </c>
      <c r="E23" s="11">
        <v>1896842.5646250001</v>
      </c>
      <c r="F23" s="11">
        <f t="shared" si="0"/>
        <v>1967974.1607984379</v>
      </c>
      <c r="G23" s="11">
        <f t="shared" si="1"/>
        <v>2031933.3210243871</v>
      </c>
      <c r="H23" s="11">
        <f t="shared" si="2"/>
        <v>2097971.1539576799</v>
      </c>
      <c r="I23" s="11">
        <f t="shared" si="3"/>
        <v>2166155.2164613046</v>
      </c>
    </row>
    <row r="24" spans="1:9" x14ac:dyDescent="0.2">
      <c r="A24" s="10" t="s">
        <v>17</v>
      </c>
      <c r="B24" s="11">
        <v>1268534.55</v>
      </c>
      <c r="C24" s="11">
        <v>1597005.94</v>
      </c>
      <c r="D24" s="11">
        <v>1617143.39</v>
      </c>
      <c r="E24" s="11">
        <v>1656893.6627500001</v>
      </c>
      <c r="F24" s="11">
        <f t="shared" si="0"/>
        <v>1719027.1751031254</v>
      </c>
      <c r="G24" s="11">
        <f t="shared" si="1"/>
        <v>1774895.5582939768</v>
      </c>
      <c r="H24" s="11">
        <f t="shared" si="2"/>
        <v>1832579.663938531</v>
      </c>
      <c r="I24" s="11">
        <f t="shared" si="3"/>
        <v>1892138.5030165331</v>
      </c>
    </row>
    <row r="25" spans="1:9" x14ac:dyDescent="0.2">
      <c r="A25" s="10" t="s">
        <v>18</v>
      </c>
      <c r="B25" s="11">
        <v>905007.5</v>
      </c>
      <c r="C25" s="11">
        <v>916536.53</v>
      </c>
      <c r="D25" s="11">
        <v>1189450.4099999999</v>
      </c>
      <c r="E25" s="11">
        <v>950906.64987500012</v>
      </c>
      <c r="F25" s="11">
        <f t="shared" si="0"/>
        <v>986565.64924531267</v>
      </c>
      <c r="G25" s="11">
        <f t="shared" si="1"/>
        <v>1018629.0328457853</v>
      </c>
      <c r="H25" s="11">
        <f t="shared" si="2"/>
        <v>1051734.4764132733</v>
      </c>
      <c r="I25" s="11">
        <f t="shared" si="3"/>
        <v>1085915.8468967045</v>
      </c>
    </row>
    <row r="26" spans="1:9" x14ac:dyDescent="0.2">
      <c r="A26" s="10" t="s">
        <v>19</v>
      </c>
      <c r="B26" s="11">
        <v>647337.19999999995</v>
      </c>
      <c r="C26" s="11">
        <v>644942.9</v>
      </c>
      <c r="D26" s="11">
        <v>710539.32</v>
      </c>
      <c r="E26" s="11">
        <v>669128.25875000004</v>
      </c>
      <c r="F26" s="11">
        <f t="shared" si="0"/>
        <v>694220.56845312507</v>
      </c>
      <c r="G26" s="11">
        <f t="shared" si="1"/>
        <v>716782.73692785157</v>
      </c>
      <c r="H26" s="11">
        <f t="shared" si="2"/>
        <v>740078.17587800673</v>
      </c>
      <c r="I26" s="11">
        <f t="shared" si="3"/>
        <v>764130.71659404191</v>
      </c>
    </row>
    <row r="27" spans="1:9" x14ac:dyDescent="0.2">
      <c r="A27" s="10" t="s">
        <v>20</v>
      </c>
      <c r="B27" s="11">
        <v>436926.45</v>
      </c>
      <c r="C27" s="11">
        <v>568782.92000000004</v>
      </c>
      <c r="D27" s="11">
        <v>645545.80000000005</v>
      </c>
      <c r="E27" s="11">
        <v>590112.27950000006</v>
      </c>
      <c r="F27" s="11">
        <f t="shared" si="0"/>
        <v>612241.48998125014</v>
      </c>
      <c r="G27" s="11">
        <f t="shared" si="1"/>
        <v>632139.3384056408</v>
      </c>
      <c r="H27" s="11">
        <f t="shared" si="2"/>
        <v>652683.86690382415</v>
      </c>
      <c r="I27" s="11">
        <f t="shared" si="3"/>
        <v>673896.09257819841</v>
      </c>
    </row>
    <row r="28" spans="1:9" x14ac:dyDescent="0.2">
      <c r="A28" s="10" t="s">
        <v>21</v>
      </c>
      <c r="B28" s="11">
        <v>284635.13</v>
      </c>
      <c r="C28" s="11">
        <v>333504</v>
      </c>
      <c r="D28" s="11">
        <v>460623.11</v>
      </c>
      <c r="E28" s="11">
        <v>346010.4</v>
      </c>
      <c r="F28" s="11">
        <f t="shared" si="0"/>
        <v>358985.79000000004</v>
      </c>
      <c r="G28" s="11">
        <f t="shared" si="1"/>
        <v>370652.82817500003</v>
      </c>
      <c r="H28" s="11">
        <f t="shared" si="2"/>
        <v>382699.04509068752</v>
      </c>
      <c r="I28" s="11">
        <f t="shared" si="3"/>
        <v>395136.76405613485</v>
      </c>
    </row>
    <row r="29" spans="1:9" x14ac:dyDescent="0.2">
      <c r="A29" s="10" t="s">
        <v>22</v>
      </c>
      <c r="B29" s="11">
        <v>5828661.6299999999</v>
      </c>
      <c r="C29" s="11">
        <v>5974664.0700000003</v>
      </c>
      <c r="D29" s="11">
        <v>6925206.54</v>
      </c>
      <c r="E29" s="11">
        <v>6198625.3926250003</v>
      </c>
      <c r="F29" s="11">
        <f>E29*$F$15-37.5</f>
        <v>6431036.3448484382</v>
      </c>
      <c r="G29" s="11">
        <f>F29*$G$15-27.5</f>
        <v>6640017.5260560121</v>
      </c>
      <c r="H29" s="11">
        <f>G29*$H$15-297.5</f>
        <v>6855520.5956528326</v>
      </c>
      <c r="I29" s="11">
        <f>H29*$I$15-160</f>
        <v>7078165.0150115499</v>
      </c>
    </row>
    <row r="30" spans="1:9" x14ac:dyDescent="0.2">
      <c r="A30" s="10" t="s">
        <v>23</v>
      </c>
      <c r="B30" s="12">
        <f t="shared" ref="B30:H30" si="4">SUM(B18:B29)</f>
        <v>42720890.590000011</v>
      </c>
      <c r="C30" s="12">
        <f t="shared" si="4"/>
        <v>43335988.990000002</v>
      </c>
      <c r="D30" s="12">
        <f t="shared" si="4"/>
        <v>46677109.319999993</v>
      </c>
      <c r="E30" s="12">
        <f t="shared" si="4"/>
        <v>44960999.997125</v>
      </c>
      <c r="F30" s="12">
        <f>SUM(F18:F29)</f>
        <v>46646999.997017197</v>
      </c>
      <c r="G30" s="12">
        <f t="shared" si="4"/>
        <v>48162999.996920258</v>
      </c>
      <c r="H30" s="12">
        <f t="shared" si="4"/>
        <v>49727999.996820159</v>
      </c>
      <c r="I30" s="12">
        <f t="shared" ref="I30" si="5">SUM(I18:I29)</f>
        <v>51343999.996716805</v>
      </c>
    </row>
    <row r="31" spans="1:9" ht="12" customHeight="1" x14ac:dyDescent="0.2">
      <c r="A31" s="1"/>
      <c r="B31" s="1"/>
      <c r="C31" s="24"/>
      <c r="D31" s="24"/>
      <c r="E31" s="24"/>
      <c r="F31" s="24"/>
      <c r="G31" s="24"/>
      <c r="H31" s="24"/>
      <c r="I31" s="24"/>
    </row>
    <row r="32" spans="1:9" s="18" customFormat="1" ht="11.25" x14ac:dyDescent="0.2">
      <c r="A32" s="17" t="s">
        <v>24</v>
      </c>
      <c r="E32" s="26"/>
      <c r="F32" s="26"/>
      <c r="G32" s="26"/>
      <c r="H32" s="26"/>
      <c r="I32" s="26"/>
    </row>
    <row r="33" spans="1:8" s="18" customFormat="1" ht="16.5" customHeight="1" x14ac:dyDescent="0.2">
      <c r="A33" s="35" t="s">
        <v>45</v>
      </c>
      <c r="B33" s="35"/>
      <c r="C33" s="35"/>
      <c r="D33" s="35"/>
      <c r="E33" s="35"/>
      <c r="F33" s="35"/>
      <c r="G33" s="35"/>
      <c r="H33" s="35"/>
    </row>
    <row r="34" spans="1:8" s="18" customFormat="1" ht="16.5" customHeight="1" x14ac:dyDescent="0.2">
      <c r="A34" s="35" t="s">
        <v>48</v>
      </c>
      <c r="B34" s="35"/>
      <c r="C34" s="35"/>
      <c r="D34" s="35"/>
      <c r="E34" s="35"/>
      <c r="F34" s="35"/>
      <c r="G34" s="35"/>
      <c r="H34" s="35"/>
    </row>
    <row r="35" spans="1:8" s="18" customFormat="1" ht="16.5" customHeight="1" x14ac:dyDescent="0.2">
      <c r="A35" s="36" t="s">
        <v>46</v>
      </c>
      <c r="B35" s="36"/>
      <c r="C35" s="36"/>
      <c r="D35" s="36"/>
      <c r="E35" s="36"/>
      <c r="F35" s="36"/>
      <c r="G35" s="36"/>
      <c r="H35" s="36"/>
    </row>
    <row r="36" spans="1:8" s="18" customFormat="1" ht="15" customHeight="1" x14ac:dyDescent="0.2">
      <c r="A36" s="36"/>
      <c r="B36" s="36"/>
      <c r="C36" s="36"/>
      <c r="D36" s="36"/>
      <c r="E36" s="36"/>
      <c r="F36" s="36"/>
      <c r="G36" s="36"/>
      <c r="H36" s="36"/>
    </row>
    <row r="38" spans="1:8" x14ac:dyDescent="0.2">
      <c r="F38" s="20"/>
    </row>
  </sheetData>
  <mergeCells count="17">
    <mergeCell ref="A36:H36"/>
    <mergeCell ref="A6:H6"/>
    <mergeCell ref="A33:H33"/>
    <mergeCell ref="A15:E15"/>
    <mergeCell ref="A35:H35"/>
    <mergeCell ref="A34:H34"/>
    <mergeCell ref="A12:E12"/>
    <mergeCell ref="A13:E13"/>
    <mergeCell ref="A14:E14"/>
    <mergeCell ref="B2:D2"/>
    <mergeCell ref="B3:D3"/>
    <mergeCell ref="B4:D4"/>
    <mergeCell ref="B11:E11"/>
    <mergeCell ref="A7:I7"/>
    <mergeCell ref="A8:I8"/>
    <mergeCell ref="A9:I9"/>
    <mergeCell ref="A5:I5"/>
  </mergeCells>
  <printOptions horizontalCentered="1"/>
  <pageMargins left="0.25" right="0.36" top="0.78749999999999998" bottom="0.78749999999999998" header="0.51180555555555562" footer="0.51180555555555562"/>
  <pageSetup paperSize="9" firstPageNumber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K17" sqref="K17"/>
    </sheetView>
  </sheetViews>
  <sheetFormatPr defaultRowHeight="12.75" x14ac:dyDescent="0.2"/>
  <cols>
    <col min="1" max="1" width="14.5703125" customWidth="1"/>
    <col min="2" max="9" width="14.28515625" customWidth="1"/>
  </cols>
  <sheetData>
    <row r="1" spans="1:10" ht="15" x14ac:dyDescent="0.25">
      <c r="A1" s="30"/>
      <c r="B1" s="2"/>
      <c r="C1" s="2"/>
      <c r="D1" s="2"/>
      <c r="E1" s="30"/>
      <c r="F1" s="30"/>
      <c r="G1" s="30"/>
      <c r="H1" s="30"/>
      <c r="I1" s="33"/>
      <c r="J1" s="15"/>
    </row>
    <row r="2" spans="1:10" ht="15.75" x14ac:dyDescent="0.25">
      <c r="A2" s="30"/>
      <c r="B2" s="38" t="s">
        <v>0</v>
      </c>
      <c r="C2" s="38"/>
      <c r="D2" s="38"/>
      <c r="E2" s="30"/>
      <c r="F2" s="30"/>
      <c r="G2" s="30"/>
      <c r="H2" s="30"/>
      <c r="I2" s="33"/>
      <c r="J2" s="15"/>
    </row>
    <row r="3" spans="1:10" ht="15" x14ac:dyDescent="0.2">
      <c r="A3" s="4"/>
      <c r="B3" s="38" t="s">
        <v>1</v>
      </c>
      <c r="C3" s="38"/>
      <c r="D3" s="38"/>
      <c r="E3" s="4"/>
      <c r="F3" s="4"/>
      <c r="G3" s="4"/>
      <c r="H3" s="4"/>
      <c r="I3" s="4"/>
      <c r="J3" s="15"/>
    </row>
    <row r="4" spans="1:10" ht="14.25" customHeight="1" x14ac:dyDescent="0.25">
      <c r="A4" s="15"/>
      <c r="B4" s="39"/>
      <c r="C4" s="39"/>
      <c r="D4" s="39"/>
      <c r="E4" s="15"/>
      <c r="F4" s="15"/>
      <c r="G4" s="15"/>
      <c r="H4" s="15"/>
      <c r="I4" s="15"/>
      <c r="J4" s="15"/>
    </row>
    <row r="5" spans="1:10" s="1" customFormat="1" ht="18.75" customHeight="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10" s="1" customFormat="1" ht="12.75" customHeight="1" x14ac:dyDescent="0.25">
      <c r="A6" s="41"/>
      <c r="B6" s="41"/>
      <c r="C6" s="41"/>
      <c r="D6" s="41"/>
      <c r="E6" s="41"/>
      <c r="F6" s="41"/>
      <c r="G6" s="41"/>
      <c r="H6" s="41"/>
    </row>
    <row r="7" spans="1:10" s="1" customFormat="1" ht="12" x14ac:dyDescent="0.2">
      <c r="A7" s="42" t="s">
        <v>2</v>
      </c>
      <c r="B7" s="42"/>
      <c r="C7" s="42"/>
      <c r="D7" s="42"/>
      <c r="E7" s="42"/>
      <c r="F7" s="42"/>
      <c r="G7" s="42"/>
      <c r="H7" s="42"/>
      <c r="I7" s="42"/>
    </row>
    <row r="8" spans="1:10" s="1" customFormat="1" ht="12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10" s="1" customFormat="1" ht="15" customHeight="1" x14ac:dyDescent="0.25">
      <c r="A9" s="41" t="s">
        <v>44</v>
      </c>
      <c r="B9" s="41"/>
      <c r="C9" s="41"/>
      <c r="D9" s="41"/>
      <c r="E9" s="41"/>
      <c r="F9" s="41"/>
      <c r="G9" s="41"/>
      <c r="H9" s="41"/>
      <c r="I9" s="41"/>
    </row>
    <row r="10" spans="1:10" ht="15" x14ac:dyDescent="0.25">
      <c r="A10" s="41"/>
      <c r="B10" s="41"/>
      <c r="C10" s="41"/>
      <c r="D10" s="41"/>
      <c r="E10" s="41"/>
      <c r="F10" s="41"/>
      <c r="G10" s="41"/>
      <c r="H10" s="41"/>
      <c r="I10" s="15"/>
      <c r="J10" s="15"/>
    </row>
    <row r="11" spans="1:10" x14ac:dyDescent="0.2">
      <c r="A11" s="7" t="s">
        <v>4</v>
      </c>
      <c r="B11" s="37" t="s">
        <v>37</v>
      </c>
      <c r="C11" s="37"/>
      <c r="D11" s="37"/>
      <c r="E11" s="37"/>
      <c r="F11" s="21">
        <v>2022</v>
      </c>
      <c r="G11" s="21">
        <v>2023</v>
      </c>
      <c r="H11" s="21">
        <v>2024</v>
      </c>
      <c r="I11" s="21">
        <v>2025</v>
      </c>
    </row>
    <row r="12" spans="1:10" x14ac:dyDescent="0.2">
      <c r="A12" s="37" t="s">
        <v>6</v>
      </c>
      <c r="B12" s="37"/>
      <c r="C12" s="37"/>
      <c r="D12" s="37"/>
      <c r="E12" s="37"/>
      <c r="F12" s="22">
        <v>1.0375000000000001</v>
      </c>
      <c r="G12" s="22">
        <v>1.0325</v>
      </c>
      <c r="H12" s="22">
        <v>1.0325</v>
      </c>
      <c r="I12" s="22">
        <v>1.0325</v>
      </c>
    </row>
    <row r="13" spans="1:10" x14ac:dyDescent="0.2">
      <c r="A13" s="37" t="s">
        <v>38</v>
      </c>
      <c r="B13" s="37"/>
      <c r="C13" s="37"/>
      <c r="D13" s="37"/>
      <c r="E13" s="37"/>
      <c r="F13" s="22">
        <v>1</v>
      </c>
      <c r="G13" s="22">
        <v>1</v>
      </c>
      <c r="H13" s="22">
        <v>1</v>
      </c>
      <c r="I13" s="22">
        <v>1</v>
      </c>
    </row>
    <row r="14" spans="1:10" x14ac:dyDescent="0.2">
      <c r="A14" s="40" t="s">
        <v>39</v>
      </c>
      <c r="B14" s="40"/>
      <c r="C14" s="40"/>
      <c r="D14" s="40"/>
      <c r="E14" s="40"/>
      <c r="F14" s="22">
        <v>1</v>
      </c>
      <c r="G14" s="22">
        <v>1</v>
      </c>
      <c r="H14" s="22">
        <v>1</v>
      </c>
      <c r="I14" s="22">
        <v>1</v>
      </c>
    </row>
    <row r="15" spans="1:10" x14ac:dyDescent="0.2">
      <c r="A15" s="37" t="s">
        <v>9</v>
      </c>
      <c r="B15" s="37"/>
      <c r="C15" s="37"/>
      <c r="D15" s="37"/>
      <c r="E15" s="37"/>
      <c r="F15" s="8">
        <f>F12*F13*F14</f>
        <v>1.0375000000000001</v>
      </c>
      <c r="G15" s="8">
        <f>G12*G13*G14</f>
        <v>1.0325</v>
      </c>
      <c r="H15" s="8">
        <f>H12*H13*H14</f>
        <v>1.0325</v>
      </c>
      <c r="I15" s="8">
        <f>I12*I13*I14</f>
        <v>1.0325</v>
      </c>
    </row>
    <row r="16" spans="1:10" x14ac:dyDescent="0.2">
      <c r="A16" s="9"/>
      <c r="B16" s="9"/>
      <c r="C16" s="9"/>
      <c r="D16" s="9"/>
      <c r="E16" s="9"/>
      <c r="F16" s="9"/>
      <c r="G16" s="1"/>
      <c r="H16" s="1"/>
      <c r="I16" s="1"/>
    </row>
    <row r="17" spans="1:9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  <c r="I17" s="21">
        <v>2025</v>
      </c>
    </row>
    <row r="18" spans="1:9" x14ac:dyDescent="0.2">
      <c r="A18" s="10" t="s">
        <v>11</v>
      </c>
      <c r="B18" s="11">
        <v>141564.69</v>
      </c>
      <c r="C18" s="11">
        <v>147305.85999999999</v>
      </c>
      <c r="D18" s="11">
        <v>128390.55</v>
      </c>
      <c r="E18" s="11">
        <v>152829.82975</v>
      </c>
      <c r="F18" s="11">
        <f>E18*$F$15</f>
        <v>158560.94836562502</v>
      </c>
      <c r="G18" s="11">
        <f>F18*$G$15</f>
        <v>163714.17918750783</v>
      </c>
      <c r="H18" s="11">
        <f>G18*$H$15</f>
        <v>169034.89001110184</v>
      </c>
      <c r="I18" s="11">
        <f>H18*$I$15</f>
        <v>174528.52393646265</v>
      </c>
    </row>
    <row r="19" spans="1:9" x14ac:dyDescent="0.2">
      <c r="A19" s="10" t="s">
        <v>12</v>
      </c>
      <c r="B19" s="11">
        <v>133642.70000000001</v>
      </c>
      <c r="C19" s="11">
        <v>109277.28</v>
      </c>
      <c r="D19" s="11">
        <v>104857.95</v>
      </c>
      <c r="E19" s="11">
        <v>113375.17800000001</v>
      </c>
      <c r="F19" s="11">
        <f t="shared" ref="F19:F28" si="0">E19*$F$15</f>
        <v>117626.74717500003</v>
      </c>
      <c r="G19" s="11">
        <f t="shared" ref="G19:G28" si="1">F19*$G$15</f>
        <v>121449.61645818752</v>
      </c>
      <c r="H19" s="11">
        <f t="shared" ref="H19:H28" si="2">G19*$H$15</f>
        <v>125396.72899307861</v>
      </c>
      <c r="I19" s="11">
        <f t="shared" ref="I19:I28" si="3">H19*$I$15</f>
        <v>129472.12268535366</v>
      </c>
    </row>
    <row r="20" spans="1:9" x14ac:dyDescent="0.2">
      <c r="A20" s="10" t="s">
        <v>13</v>
      </c>
      <c r="B20" s="11">
        <v>107462.77</v>
      </c>
      <c r="C20" s="11">
        <v>120190.97</v>
      </c>
      <c r="D20" s="11">
        <v>112355.48</v>
      </c>
      <c r="E20" s="11">
        <v>124698.13137500001</v>
      </c>
      <c r="F20" s="11">
        <f t="shared" si="0"/>
        <v>129374.31130156253</v>
      </c>
      <c r="G20" s="11">
        <f t="shared" si="1"/>
        <v>133578.97641886331</v>
      </c>
      <c r="H20" s="11">
        <f t="shared" si="2"/>
        <v>137920.29315247637</v>
      </c>
      <c r="I20" s="11">
        <f t="shared" si="3"/>
        <v>142402.70267993186</v>
      </c>
    </row>
    <row r="21" spans="1:9" x14ac:dyDescent="0.2">
      <c r="A21" s="10" t="s">
        <v>14</v>
      </c>
      <c r="B21" s="11">
        <v>115637.44</v>
      </c>
      <c r="C21" s="11">
        <v>136475.94</v>
      </c>
      <c r="D21" s="11">
        <v>103716.36</v>
      </c>
      <c r="E21" s="11">
        <v>141593.78775000002</v>
      </c>
      <c r="F21" s="11">
        <f t="shared" si="0"/>
        <v>146903.55479062503</v>
      </c>
      <c r="G21" s="11">
        <f t="shared" si="1"/>
        <v>151677.92032132033</v>
      </c>
      <c r="H21" s="11">
        <f t="shared" si="2"/>
        <v>156607.45273176325</v>
      </c>
      <c r="I21" s="11">
        <f t="shared" si="3"/>
        <v>161697.19494554555</v>
      </c>
    </row>
    <row r="22" spans="1:9" x14ac:dyDescent="0.2">
      <c r="A22" s="10" t="s">
        <v>15</v>
      </c>
      <c r="B22" s="11">
        <v>124640</v>
      </c>
      <c r="C22" s="11">
        <v>114825.66</v>
      </c>
      <c r="D22" s="11">
        <v>86954.87</v>
      </c>
      <c r="E22" s="11">
        <v>119131.62225000001</v>
      </c>
      <c r="F22" s="11">
        <f t="shared" si="0"/>
        <v>123599.05808437502</v>
      </c>
      <c r="G22" s="11">
        <f t="shared" si="1"/>
        <v>127616.0274721172</v>
      </c>
      <c r="H22" s="11">
        <f t="shared" si="2"/>
        <v>131763.548364961</v>
      </c>
      <c r="I22" s="11">
        <f t="shared" si="3"/>
        <v>136045.86368682224</v>
      </c>
    </row>
    <row r="23" spans="1:9" x14ac:dyDescent="0.2">
      <c r="A23" s="10" t="s">
        <v>16</v>
      </c>
      <c r="B23" s="11">
        <v>122657.19</v>
      </c>
      <c r="C23" s="11">
        <v>125281.8</v>
      </c>
      <c r="D23" s="11">
        <v>90800</v>
      </c>
      <c r="E23" s="11">
        <v>129979.86750000001</v>
      </c>
      <c r="F23" s="11">
        <f t="shared" si="0"/>
        <v>134854.11253125002</v>
      </c>
      <c r="G23" s="11">
        <f t="shared" si="1"/>
        <v>139236.87118851565</v>
      </c>
      <c r="H23" s="11">
        <f t="shared" si="2"/>
        <v>143762.0695021424</v>
      </c>
      <c r="I23" s="11">
        <f t="shared" si="3"/>
        <v>148434.33676096203</v>
      </c>
    </row>
    <row r="24" spans="1:9" x14ac:dyDescent="0.2">
      <c r="A24" s="10" t="s">
        <v>17</v>
      </c>
      <c r="B24" s="11">
        <v>111097.64</v>
      </c>
      <c r="C24" s="11">
        <v>133662.41</v>
      </c>
      <c r="D24" s="11">
        <v>99650.6</v>
      </c>
      <c r="E24" s="11">
        <v>138674.750375</v>
      </c>
      <c r="F24" s="11">
        <f t="shared" si="0"/>
        <v>143875.05351406251</v>
      </c>
      <c r="G24" s="11">
        <f t="shared" si="1"/>
        <v>148550.99275326953</v>
      </c>
      <c r="H24" s="11">
        <f t="shared" si="2"/>
        <v>153378.9000177508</v>
      </c>
      <c r="I24" s="11">
        <f t="shared" si="3"/>
        <v>158363.71426832769</v>
      </c>
    </row>
    <row r="25" spans="1:9" x14ac:dyDescent="0.2">
      <c r="A25" s="10" t="s">
        <v>18</v>
      </c>
      <c r="B25" s="11">
        <v>123933.53</v>
      </c>
      <c r="C25" s="11">
        <v>109790.57</v>
      </c>
      <c r="D25" s="11">
        <v>108112.86</v>
      </c>
      <c r="E25" s="11">
        <v>113907.71637500002</v>
      </c>
      <c r="F25" s="11">
        <f t="shared" si="0"/>
        <v>118179.25573906253</v>
      </c>
      <c r="G25" s="11">
        <f t="shared" si="1"/>
        <v>122020.08155058206</v>
      </c>
      <c r="H25" s="11">
        <f t="shared" si="2"/>
        <v>125985.73420097597</v>
      </c>
      <c r="I25" s="11">
        <f t="shared" si="3"/>
        <v>130080.27056250769</v>
      </c>
    </row>
    <row r="26" spans="1:9" x14ac:dyDescent="0.2">
      <c r="A26" s="10" t="s">
        <v>19</v>
      </c>
      <c r="B26" s="11">
        <v>111640.13</v>
      </c>
      <c r="C26" s="11">
        <v>103932.99</v>
      </c>
      <c r="D26" s="11">
        <v>145738.07</v>
      </c>
      <c r="E26" s="11">
        <v>107830.47712500002</v>
      </c>
      <c r="F26" s="11">
        <f t="shared" si="0"/>
        <v>111874.12001718752</v>
      </c>
      <c r="G26" s="11">
        <f t="shared" si="1"/>
        <v>115510.02891774611</v>
      </c>
      <c r="H26" s="11">
        <f t="shared" si="2"/>
        <v>119264.10485757285</v>
      </c>
      <c r="I26" s="11">
        <f t="shared" si="3"/>
        <v>123140.18826544397</v>
      </c>
    </row>
    <row r="27" spans="1:9" x14ac:dyDescent="0.2">
      <c r="A27" s="10" t="s">
        <v>20</v>
      </c>
      <c r="B27" s="11">
        <v>132484.48000000001</v>
      </c>
      <c r="C27" s="11">
        <v>172918.12</v>
      </c>
      <c r="D27" s="11">
        <v>160441.49</v>
      </c>
      <c r="E27" s="11">
        <v>179402.54950000002</v>
      </c>
      <c r="F27" s="11">
        <f t="shared" si="0"/>
        <v>186130.14510625004</v>
      </c>
      <c r="G27" s="11">
        <f t="shared" si="1"/>
        <v>192179.37482220316</v>
      </c>
      <c r="H27" s="11">
        <f t="shared" si="2"/>
        <v>198425.20450392476</v>
      </c>
      <c r="I27" s="11">
        <f t="shared" si="3"/>
        <v>204874.02365030232</v>
      </c>
    </row>
    <row r="28" spans="1:9" x14ac:dyDescent="0.2">
      <c r="A28" s="10" t="s">
        <v>21</v>
      </c>
      <c r="B28" s="11">
        <v>118634.3</v>
      </c>
      <c r="C28" s="11">
        <v>120991.45</v>
      </c>
      <c r="D28" s="11">
        <v>155341.09</v>
      </c>
      <c r="E28" s="11">
        <v>125528.629375</v>
      </c>
      <c r="F28" s="11">
        <f t="shared" si="0"/>
        <v>130235.95297656252</v>
      </c>
      <c r="G28" s="11">
        <f t="shared" si="1"/>
        <v>134468.62144830081</v>
      </c>
      <c r="H28" s="11">
        <f t="shared" si="2"/>
        <v>138838.85164537057</v>
      </c>
      <c r="I28" s="11">
        <f t="shared" si="3"/>
        <v>143351.1143238451</v>
      </c>
    </row>
    <row r="29" spans="1:9" x14ac:dyDescent="0.2">
      <c r="A29" s="10" t="s">
        <v>22</v>
      </c>
      <c r="B29" s="11">
        <v>125914.14</v>
      </c>
      <c r="C29" s="11">
        <v>134723.62</v>
      </c>
      <c r="D29" s="11">
        <v>195747.8</v>
      </c>
      <c r="E29" s="11">
        <v>140047.45575000002</v>
      </c>
      <c r="F29" s="11">
        <f>E29*$F$15-512.49</f>
        <v>144786.74534062506</v>
      </c>
      <c r="G29" s="11">
        <f>F29*$G$15+504.99</f>
        <v>149997.30456419536</v>
      </c>
      <c r="H29" s="11">
        <f>G29*$H$15-249.99</f>
        <v>154622.22696253171</v>
      </c>
      <c r="I29" s="11">
        <f>H29*$I$15-37.51</f>
        <v>159609.93933881397</v>
      </c>
    </row>
    <row r="30" spans="1:9" x14ac:dyDescent="0.2">
      <c r="A30" s="10" t="s">
        <v>23</v>
      </c>
      <c r="B30" s="12">
        <f t="shared" ref="B30:H30" si="4">SUM(B18:B29)</f>
        <v>1469309.01</v>
      </c>
      <c r="C30" s="12">
        <f t="shared" si="4"/>
        <v>1529376.67</v>
      </c>
      <c r="D30" s="12">
        <f t="shared" si="4"/>
        <v>1492107.12</v>
      </c>
      <c r="E30" s="12">
        <f t="shared" si="4"/>
        <v>1586999.9951250001</v>
      </c>
      <c r="F30" s="12">
        <f t="shared" si="4"/>
        <v>1646000.0049421876</v>
      </c>
      <c r="G30" s="12">
        <f t="shared" si="4"/>
        <v>1699999.9951028088</v>
      </c>
      <c r="H30" s="12">
        <f t="shared" si="4"/>
        <v>1755000.0049436502</v>
      </c>
      <c r="I30" s="12">
        <f t="shared" ref="I30" si="5">SUM(I18:I29)</f>
        <v>1811999.995104319</v>
      </c>
    </row>
    <row r="31" spans="1:9" ht="15" customHeight="1" x14ac:dyDescent="0.2">
      <c r="A31" s="1"/>
      <c r="B31" s="1"/>
      <c r="C31" s="24"/>
      <c r="D31" s="24"/>
      <c r="E31" s="24"/>
      <c r="F31" s="24"/>
      <c r="G31" s="24"/>
      <c r="H31" s="24"/>
      <c r="I31" s="24"/>
    </row>
    <row r="32" spans="1:9" s="18" customFormat="1" ht="11.25" x14ac:dyDescent="0.2">
      <c r="A32" s="17" t="s">
        <v>24</v>
      </c>
      <c r="E32" s="19"/>
    </row>
    <row r="33" spans="1:8" s="18" customFormat="1" ht="16.5" customHeight="1" x14ac:dyDescent="0.2">
      <c r="A33" s="35" t="s">
        <v>45</v>
      </c>
      <c r="B33" s="35"/>
      <c r="C33" s="35"/>
      <c r="D33" s="35"/>
      <c r="E33" s="35"/>
      <c r="F33" s="35"/>
      <c r="G33" s="35"/>
      <c r="H33" s="35"/>
    </row>
    <row r="34" spans="1:8" s="18" customFormat="1" ht="18" customHeight="1" x14ac:dyDescent="0.2">
      <c r="A34" s="35" t="s">
        <v>48</v>
      </c>
      <c r="B34" s="35"/>
      <c r="C34" s="35"/>
      <c r="D34" s="35"/>
      <c r="E34" s="35"/>
      <c r="F34" s="35"/>
      <c r="G34" s="35"/>
      <c r="H34" s="35"/>
    </row>
    <row r="35" spans="1:8" s="18" customFormat="1" ht="15.75" customHeight="1" x14ac:dyDescent="0.2">
      <c r="A35" s="36" t="s">
        <v>46</v>
      </c>
      <c r="B35" s="36"/>
      <c r="C35" s="36"/>
      <c r="D35" s="36"/>
      <c r="E35" s="36"/>
      <c r="F35" s="36"/>
      <c r="G35" s="36"/>
      <c r="H35" s="36"/>
    </row>
    <row r="36" spans="1:8" s="18" customFormat="1" ht="15.75" customHeight="1" x14ac:dyDescent="0.2">
      <c r="A36" s="36"/>
      <c r="B36" s="36"/>
      <c r="C36" s="36"/>
      <c r="D36" s="36"/>
      <c r="E36" s="36"/>
      <c r="F36" s="36"/>
      <c r="G36" s="36"/>
      <c r="H36" s="36"/>
    </row>
    <row r="37" spans="1:8" s="14" customFormat="1" x14ac:dyDescent="0.2"/>
    <row r="38" spans="1:8" s="14" customFormat="1" x14ac:dyDescent="0.2">
      <c r="A38" s="16"/>
    </row>
    <row r="39" spans="1:8" x14ac:dyDescent="0.2">
      <c r="A39" s="16"/>
    </row>
  </sheetData>
  <mergeCells count="18">
    <mergeCell ref="A14:E14"/>
    <mergeCell ref="A36:H36"/>
    <mergeCell ref="A35:H35"/>
    <mergeCell ref="B11:E11"/>
    <mergeCell ref="A12:E12"/>
    <mergeCell ref="A13:E13"/>
    <mergeCell ref="A15:E15"/>
    <mergeCell ref="A33:H33"/>
    <mergeCell ref="A34:H34"/>
    <mergeCell ref="B2:D2"/>
    <mergeCell ref="B3:D3"/>
    <mergeCell ref="B4:D4"/>
    <mergeCell ref="A10:H10"/>
    <mergeCell ref="A6:H6"/>
    <mergeCell ref="A7:I7"/>
    <mergeCell ref="A8:I8"/>
    <mergeCell ref="A9:I9"/>
    <mergeCell ref="A5:I5"/>
  </mergeCells>
  <printOptions horizontalCentered="1"/>
  <pageMargins left="0.2" right="0.27" top="0.78749999999999998" bottom="0.63" header="0.51180555555555562" footer="0.31"/>
  <pageSetup paperSize="9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I P T U</vt:lpstr>
      <vt:lpstr>I T B I</vt:lpstr>
      <vt:lpstr>I S S</vt:lpstr>
      <vt:lpstr>F P M</vt:lpstr>
      <vt:lpstr>ITR</vt:lpstr>
      <vt:lpstr>I C M S</vt:lpstr>
      <vt:lpstr>I P V A</vt:lpstr>
      <vt:lpstr>I P I</vt:lpstr>
      <vt:lpstr>'I T B I'!Area_de_impressao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Nizeti</cp:lastModifiedBy>
  <cp:revision>1</cp:revision>
  <cp:lastPrinted>2021-05-26T13:03:02Z</cp:lastPrinted>
  <dcterms:created xsi:type="dcterms:W3CDTF">2008-09-15T18:40:42Z</dcterms:created>
  <dcterms:modified xsi:type="dcterms:W3CDTF">2021-05-26T13:04:57Z</dcterms:modified>
</cp:coreProperties>
</file>